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 11-10-01" sheetId="4" r:id="rId4"/>
    <sheet name="SO-11-20-01" sheetId="5" r:id="rId5"/>
    <sheet name="SO 11-30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<sst xmlns="http://schemas.openxmlformats.org/spreadsheetml/2006/main" count="1956" uniqueCount="611">
  <si>
    <t>Aspe</t>
  </si>
  <si>
    <t>Rekapitulace ceny</t>
  </si>
  <si>
    <t>S632000181</t>
  </si>
  <si>
    <t>Rekonstrukce mostu v km 47,811 na trati Strakonice-Volary</t>
  </si>
  <si>
    <t>ZŘ</t>
  </si>
  <si>
    <t>20230823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</si>
  <si>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</si>
  <si>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</si>
  <si>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</si>
  <si>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</si>
  <si>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</si>
  <si>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</si>
  <si>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</si>
  <si>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</si>
  <si>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</si>
  <si>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</si>
  <si>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</si>
  <si>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Železniční svršek a spodek (Železniční svršek)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</si>
  <si>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</si>
  <si>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</si>
  <si>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</si>
  <si>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</si>
  <si>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</si>
  <si>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</si>
  <si>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</si>
  <si>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</si>
  <si>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</si>
  <si>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</si>
  <si>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</si>
  <si>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</si>
  <si>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</si>
  <si>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</si>
  <si>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</si>
  <si>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</si>
  <si>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</si>
  <si>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</si>
  <si>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</si>
  <si>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</si>
  <si>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</si>
  <si>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</si>
  <si>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</si>
  <si>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</si>
  <si>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</si>
  <si>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</si>
  <si>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</si>
  <si>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</si>
  <si>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</si>
  <si>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</si>
  <si>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</si>
  <si>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</si>
  <si>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10</t>
  </si>
  <si>
    <t>R015250</t>
  </si>
  <si>
    <t>901</t>
  </si>
  <si>
    <t>POPLATKY ZA LIKVIDACŮ ODPADŮ NEKONTAMINOVANÝCH - 17 02 03  POLYETYLÉNOVÉ  PODLOŽKY (ŽEL. SVRŠEK) - VČETNĚ DOPRAVY</t>
  </si>
  <si>
    <t>T</t>
  </si>
  <si>
    <t>OTSKP 2022</t>
  </si>
  <si>
    <t>PP</t>
  </si>
  <si>
    <t/>
  </si>
  <si>
    <t>VV</t>
  </si>
  <si>
    <t>1: v místě mostu 12 m x 1,52 (rozdělení "c") = 18 ks x 2 x 0,19 kg  
2: zbývající úsek 257 ks (celkem) - 18 ks (na mostě) = 239 ks x 2 x 0,08 kg  
Celkem 0,045=0.045 [A]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</si>
  <si>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</si>
  <si>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</si>
  <si>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11</t>
  </si>
  <si>
    <t>R015260</t>
  </si>
  <si>
    <t>902</t>
  </si>
  <si>
    <t>POPLATKY ZA LIKVIDACŮ ODPADŮ NEKONTAMINOVANÝCH - 07 02 99  PRYŽOVÉ PODLOŽKY (ŽEL. SVRŠEK) - VČETNĚ DOPRAVY</t>
  </si>
  <si>
    <t>1: počet pražců viz položka č.2 =257 ks x 2 x 0,182 kg  
Celkem 0,093=0.093 [A]</t>
  </si>
  <si>
    <t>12</t>
  </si>
  <si>
    <t>R015510</t>
  </si>
  <si>
    <t>903</t>
  </si>
  <si>
    <t>POPLATKY ZA LIKVIDACŮ ODPADŮ NEBEZPEČNÝCH - 17 05 07*  LOKÁLNĚ ZNEČIŠTĚNÝ ŠTĚRK A ZEMINA Z KOLEJIŠTĚ (VÝHYBKY) - VČETNĚ DOPRAVY</t>
  </si>
  <si>
    <t>Doprava do recyklačního Rumpold Vodňany  
vzdálenost 50 km  
uvažováno 1,8 t/m3</t>
  </si>
  <si>
    <t>1: štěrk z kolejového lože 282,6 m3 x 1,808 t/m3  
Celkem 510,941=510.941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</si>
  <si>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</si>
  <si>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</si>
  <si>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R015520</t>
  </si>
  <si>
    <t>904</t>
  </si>
  <si>
    <t>POPLATKY ZA LIKVIDACŮ ODPADŮ NEBEZPEČNÝCH - 17 02 04*  ŽELEZNIČNÍ PRAŽCE DŘEVĚNÉ - VČETNĚ DOPRAVY</t>
  </si>
  <si>
    <t>Doprava do recyklačního Rumpold Vodňany  
vzdálenost 50 km</t>
  </si>
  <si>
    <t>1: dlélka 168,960 m x 1,52 (rozdělení pražců "c") = 257 ks x 90 kg (1 pražec)  
Celkem 23,13=23.130 [A]</t>
  </si>
  <si>
    <t>5</t>
  </si>
  <si>
    <t>Komunikace</t>
  </si>
  <si>
    <t>1</t>
  </si>
  <si>
    <t>512550</t>
  </si>
  <si>
    <t>KOLEJOVÉ LOŽE - ZŘÍZENÍ Z KAMENIVA HRUBÉHO DRCENÉHO (ŠTĚRK)</t>
  </si>
  <si>
    <t>M3</t>
  </si>
  <si>
    <t>zřízení kolejového lože v místě nového kolejového roštu</t>
  </si>
  <si>
    <t>Plocha vypočtena dle výkresu příčných řezů  
1:1,5 m2 x dl. 48 m - před mostem  
2:1,9 m2 x dl. 7 m - v místě křídlových zdí  
3:2,25 m2 x dl. 19 m - v místě mostu  
4:1,7 m2 x dl. 7 m - v místě křídlových zdí  
5:1,33 m2 x dl. 87,96 m - za mostem  
Celkem 256,937=256.937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</si>
  <si>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</si>
  <si>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</si>
  <si>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</si>
  <si>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novým kamenivem v místech, kde dojde jen k úpravě GPK.</t>
  </si>
  <si>
    <t>1:  4m x 0,05 x dl. 34,333m=6,867m3  
2: 4m x 0,03 x dl. 25,068m=3,008m3  
Celkem 9,875=9.875 [A]</t>
  </si>
  <si>
    <t>528AE2</t>
  </si>
  <si>
    <t>KOLEJ 49 E1, "K", BEZSTYKOVÁ, OCELOVÝ Y, UP. PRUŽNÉ</t>
  </si>
  <si>
    <t>M</t>
  </si>
  <si>
    <t>Zřízení kolejového roštu z Y pražců</t>
  </si>
  <si>
    <t>1: dle výkresů situace a podélného profilu km 47,736 574 - 47,905 534  
Celkem 168,96=168.960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</si>
  <si>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</si>
  <si>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4</t>
  </si>
  <si>
    <t>542111</t>
  </si>
  <si>
    <t>SMĚROVÉ A VÝŠKOVÉ VYROVNÁNÍ KOLEJE NA PRAŽCÍCH DŘEVĚNÝCH DO 0,05 M</t>
  </si>
  <si>
    <t>směrová a výšková úprava koleje navazujících úseků</t>
  </si>
  <si>
    <t>1:dl. 34,337 m (úsek před začátkem trhání) + dl. 25,068 m (úsek za koncem trhání) x 3 podbití  
Celkem 178,215=178.215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</si>
  <si>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</si>
  <si>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542311</t>
  </si>
  <si>
    <t>NÁSLEDNÁ ÚPRAVA SMĚROVÉHO A VÝŠKOVÉHO USPOŘÁDÁNÍ KOLEJE - PRAŽCE DŘEVĚNÉ NEBO OCELOVÉ</t>
  </si>
  <si>
    <t>následná směrová a výšková úprava koleje navazujících úseků</t>
  </si>
  <si>
    <t>1:dl. 34,337 m (úsek před začátkem trhání) + dl. 25,068 m (úsek za koncem trhání)  
Celkem 59,405=59.405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</si>
  <si>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</si>
  <si>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6</t>
  </si>
  <si>
    <t>542313</t>
  </si>
  <si>
    <t>NÁSLEDNÁ ÚPRAVA SMĚROVÉHO A VÝŠKOVÉHO USPOŘÁDÁNÍ KOLEJE - PRAŽCE OCELOVÉ TVARU "Y"</t>
  </si>
  <si>
    <t>následná směrová a výšková úprava koleje s Y pražci</t>
  </si>
  <si>
    <t>1: délka viz. položka č.7  
Celkem 168,96=168.960 [A]</t>
  </si>
  <si>
    <t>7</t>
  </si>
  <si>
    <t>545121</t>
  </si>
  <si>
    <t>SVAR KOLEJNIC (STEJNÉHO TVARU) 49 E1, T JEDNOTLIVĚ</t>
  </si>
  <si>
    <t>KUS</t>
  </si>
  <si>
    <t>Svaření kolejnicových pasů do BK</t>
  </si>
  <si>
    <t>1: počet dle TZ a výkresu situace 4 ks závěrný svar + 4 ks montážní svar  
Celkem 8=8.000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</si>
  <si>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</si>
  <si>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9</t>
  </si>
  <si>
    <t>Ostatní práce</t>
  </si>
  <si>
    <t>8</t>
  </si>
  <si>
    <t>965010</t>
  </si>
  <si>
    <t>ODSTRANĚNÍ KOLEJOVÉHO LOŽE A DRÁŽNÍCH STEZEK</t>
  </si>
  <si>
    <t>demontáž stávajícího kolejového lože</t>
  </si>
  <si>
    <t>1: v úseku před mostem = 1,8 m2 x dl. 60 m  
2: v úseku za mostem = 1,8 m2 x dl. 97 m  
Celkem 282,6=282.600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</si>
  <si>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</si>
  <si>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965123</t>
  </si>
  <si>
    <t>DEMONTÁŽ KOLEJE NA DŘEVĚNÝCH PRAŽCÍCH DO KOLEJOVÝCH POLÍ S ODVOZEM NA MONTÁŽNÍ ZÁKLADNU S NÁSLEDNÝM ROZEBRÁNÍM</t>
  </si>
  <si>
    <t>demontáž koleje s dřevěnými pražci</t>
  </si>
  <si>
    <t>1: celková délka dle položky č.7  
Celkem 168,96=168.960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</si>
  <si>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</si>
  <si>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11-10-01.B</t>
  </si>
  <si>
    <t>Třetí podbití</t>
  </si>
  <si>
    <t>SO 11-10-01.B</t>
  </si>
  <si>
    <t>Případné doplnění kameniva štěrkového lože   
uvažováno 2% plochy kolejového lože (0,08 m3 na 1m koleje)  
bude fakturováno po souhlasu TDS dle skutečnosti</t>
  </si>
  <si>
    <t>0,08*(168,96+59,405)=18.269 [A]</t>
  </si>
  <si>
    <t>následná směrová a výšková úprava koleje navazujících úseků  
Úprava GPK 3.podbití. Dle technické zprávy, výkresových příloh projektové dokumentace, TKP staveb státních drah a výkazů materiálu projektu a souhrnných částí dokumentace stavby. Úprava GPK po uvedení do provozu - 3.podbití koleje nejdéle do 6. měsíců od ukončení stavebních prací (tj. po posledním Potvrzení o převzetí části Díla) a současně do vydání kolaudačního souhlasu.</t>
  </si>
  <si>
    <t>Úprava GPK 3.podbití. Dle technické zprávy, výkresových příloh projektové dokumentace, TKP staveb státních drah a výkazů materiálu projektu a souhrnných částí dokumentace stavby. Úprava GPK po uvedení do provozu - 3.podbití koleje nejdéle do 6. měsíců od ukončení stavebních prací (tj. po posledním Potvrzení o převzetí části Díla) a současně do vydání kolaudačního souhlasu.</t>
  </si>
  <si>
    <t>D.2.1.2</t>
  </si>
  <si>
    <t>Železniční spodek</t>
  </si>
  <si>
    <t xml:space="preserve">  SO 11-10-01</t>
  </si>
  <si>
    <t>Železniční svršek a spodek (Železniční spodek)</t>
  </si>
  <si>
    <t>SO 11-10-01</t>
  </si>
  <si>
    <t>21</t>
  </si>
  <si>
    <t>R015511</t>
  </si>
  <si>
    <t>905</t>
  </si>
  <si>
    <t>POPLATKY ZA LIKVIDACI ODPADŮ INERTNÍ ZEMINY VČETNĚ ODVOZU NA SKLÁDKU</t>
  </si>
  <si>
    <t>1: položka č.2 - 295,420 m3 x 1,808 t/m3 = 534,119 t  
2: položka č.4 - 26,132 m3 x 1,808 t/m3 = 47,247 t  
3: položka č.6 - 2,560 m3 x 1,808 t/m3 = 4,628 t  
4: vytěžený materiál zeminy z prostoru trativodu - 2,0 m x 0,8 m x dl. 42,6 m = 68,16 m3 x 1,808 t/m3 = 123,233 t  
Celkem 709,227=709.227 [A]</t>
  </si>
  <si>
    <t>Odkopávky a prokopávky</t>
  </si>
  <si>
    <t>12373A</t>
  </si>
  <si>
    <t>ODKOP PRO SPOD STAVBU SILNIC A ŽELEZNIC TŘ. I - BEZ DOPRAVY</t>
  </si>
  <si>
    <t>odtěžení zeminy v místě kol. lože, v místě podkladní a konstrukční vrstvy,   
v místě rozšíření stezky přisypávkou a v místě gabionových zdí</t>
  </si>
  <si>
    <t>1:zárubní zeď gabion - (1,6 m2 x dl. 24 m) + (1,0 m2 x dl. 16,6 m) =55 m3  
2:opěrná zeď gabion - (1,5 m2 x dl. 26,2 m)= 39,3 m3  
3:podkladní vrstvy - (1 m2 x dl. 12,7 m) + (3,1m2 x dl. 5 m) + (2,2 m2 x dl. 16,6 m) + (1,6 m2 x dl. 6,8 m)  
+ (0,8 m2 x dl. 10 m) + (1,6 m2 x dl. 3 m) + (2,1 m2 x dl. 2m) + (1,3m2 x dl. 17,9 m)= 115,87 m3  
4:v místě rozšíření stezky přisypávkou - (0,35 m2 x dl. 76m)= 26,6 m3  
5: v místě kol. lože - (0,3 m2 x dl. 24 m) + (0,35 m2 x dl. 19 m) + (0,4 m2 x dl. 13 m) + (0,4 m2 x dl. 30 m) +   
(0,8 m2 x dl. 27 m)= 58,65 m3  
Celkem 295,42=295.420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</si>
  <si>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</si>
  <si>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Hloubené vykopávky</t>
  </si>
  <si>
    <t>13273A</t>
  </si>
  <si>
    <t>HLOUBENÍ RÝH ŠÍŘ DO 2M PAŽ I NEPAŽ TŘ. I - BEZ DOPRAVY</t>
  </si>
  <si>
    <t>odtěžení materiálu zeminy z prostoru svodného potrubí a trativodní výusti</t>
  </si>
  <si>
    <t>1:svodné potrubí - dl. 16,6 m x 1,9 m x 0,8 m = 25,232 m3  
2: trativodní výusť - 0,6 m x 1,5 m x 1,0 m = 0,9 m3  
Celkem 26,132=26.132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</si>
  <si>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</si>
  <si>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</si>
  <si>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</si>
  <si>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odtěžení materiálu zeminy z prostoru trativodních šachet</t>
  </si>
  <si>
    <t>1:(0,8 m x 0,8 m x 1,25 m) + (0,8 m x 0,8 m x 2,75 m) =2,560 m3  
Celkem 2,56=2.560 [A]</t>
  </si>
  <si>
    <t>17</t>
  </si>
  <si>
    <t>Konstrukce ze zemin</t>
  </si>
  <si>
    <t>17180</t>
  </si>
  <si>
    <t>ULOŽENÍ SYPANINY DO NÁSYPŮ Z NAKUPOVANÝCH MATERIÁLŮ</t>
  </si>
  <si>
    <t>rozšíření stezky násypového tělesa přisypávkou se svahovými stupni z kameniva frakce 16/32</t>
  </si>
  <si>
    <t>plocha dle výkresu příčných řezů  
1:0,433 m2 x dl. 18 m  
2:0,331 m2 x dl. 30 m  
3:0,240 m2 x dl. 28 m  
Celkem 24,444=24.444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</si>
  <si>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</si>
  <si>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</si>
  <si>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</si>
  <si>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zřízení zasypu za gabionovou zdí a v místě svodného potrubí</t>
  </si>
  <si>
    <t>1: 1,2m2 x 16,6 m=19,92 m3 - v místě svodného potrubí  
2: 0,3 m2 x 24 m=7,2 m3 - zárubní gabionová zeď  
3: 0,125 m2 x 16,6 m=2,075 m3 - zárubní gabionová zeď  
4: 0,125 m2 x 26,2 m= 3,275 m3 - opěrné gabionové zdi  
5: 0,052 m2 x 6,7 m=0,348 m3 - trativodní potrubí  
Celkem 32,818=32.818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</si>
  <si>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</si>
  <si>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</si>
  <si>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</si>
  <si>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 trativodu a svodného potrubí</t>
  </si>
  <si>
    <t>1: 0,8 m x 0,8 m x 1,2 m - Š1  
2: 0,8 m x 0,8 m x 2,8 m - Š2  
3:0,2 m2 x dl. 16,6 m - svodné potrubí  
Celkem 5,88=5.880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</si>
  <si>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</si>
  <si>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</si>
  <si>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Povrchové úpravy terénu (i vegetační)</t>
  </si>
  <si>
    <t>18110</t>
  </si>
  <si>
    <t>ÚPRAVA PLÁNĚ SE ZHUTNĚNÍM V HORNINĚ TŘ. I</t>
  </si>
  <si>
    <t>M2</t>
  </si>
  <si>
    <t>zhutnění zemní pláně a subpláně</t>
  </si>
  <si>
    <t>1:4,0m x 20m  
2:4,7m x 27,5m  
3:4,9m x 15m  
4:3,6m x 13,5m  
5:4,9m x 18m  
6:4,4m x 28m  
7:3,7m x 28m  
Celkem 646,35=646.350 [A]</t>
  </si>
  <si>
    <t>položka zahrnuje úpravu pláně včetně vyrovnání výškových rozdílů. Míru zhutnění určuje projekt.</t>
  </si>
  <si>
    <t>18221</t>
  </si>
  <si>
    <t>ROZPROSTŘENÍ ORNICE VE SVAHU V TL DO 0,10M</t>
  </si>
  <si>
    <t>v místě gabionů a rozšíření drážní stezky</t>
  </si>
  <si>
    <t>1:0,055 m2 x dl. 24 m - gabion  
2:0,115 m2 x dl. 16,6 m - gabion  
3:0,130 m2 x dl. 48 m - rozšíření stezky  
4:0,065 m2 x dl. 28 m - rozšíření stezky  
Celkem 11,289=11.289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</si>
  <si>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</si>
  <si>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</si>
  <si>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</si>
  <si>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1:1,254 m x dl. 24 m - gabion  
2:0,661 m x dl. 16,6 m - gabion  
3:1,3 m x dl. 48 m - rozšíření stezky  
4:0,641 m x dl. 28 m - rozšíření stezky  
Celkem 121,417=121.417 [A]</t>
  </si>
  <si>
    <t>Zahrnuje dodání předepsané travní směsi, hydroosev na ornici, zalévání, první pokosení, to vše bez ohledu na sklon terénu</t>
  </si>
  <si>
    <t>Základy</t>
  </si>
  <si>
    <t>21197</t>
  </si>
  <si>
    <t>OPLÁŠTĚNÍ ODVODŇOVACÍCH ŽEBER Z GEOTEXTILIE</t>
  </si>
  <si>
    <t>položení geotextilie v místě trativodních rýh</t>
  </si>
  <si>
    <t>1: 4,3 m x dl. 42,6 m = 183,180 m2 - trativod  
2: 1,0 m x dl. 6,7 m = 6,7 m2 - trativodní potrubí  
Celkem 189,88=189.880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</si>
  <si>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</si>
  <si>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</si>
  <si>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</si>
  <si>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zřízení trativodu</t>
  </si>
  <si>
    <t>1: dle výkresu situace  
Celkem 42,6=42.600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</si>
  <si>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</si>
  <si>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</si>
  <si>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</si>
  <si>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pokládka geotextilie v místě rubu gabionové zdi</t>
  </si>
  <si>
    <t>1: 1,5 m x dl. 24 m - zárubní zeď gabion  
2:1,1 m x dl. 16,6 m - zárubní zeď gabion  
3:1,2 m x dl. 12,9 m - opěrná zeď gabion  
4: 1,2 m x dl. 13,3 m - opěrná zeď gabion  
Celkem 87,2=87.200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</si>
  <si>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</si>
  <si>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</si>
  <si>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3272A7</t>
  </si>
  <si>
    <t>ZDI OPĚR, ZÁRUB, NÁBŘEŽ Z GABIONŮ RUČNĚ ROVNANÝCH, DRÁT O4,0MM, POVRCHOVÁ ÚPRAVA Zn + Al</t>
  </si>
  <si>
    <t>zřízení gabionových zdí</t>
  </si>
  <si>
    <t>1:1,0 m x 0,6 m x 40,6 m  
2:1,0 m x 1,0 m x 26,2 m  
Celkem 50,56=50.560 [A]</t>
  </si>
  <si>
    <t>položka zahrnuje dodávku a osazení drátěných košů s výplní lomovým kamenem.</t>
  </si>
  <si>
    <t>Vodorovné konstrukce</t>
  </si>
  <si>
    <t>14</t>
  </si>
  <si>
    <t>45152</t>
  </si>
  <si>
    <t>PODKLADNÍ A VÝPLŇOVÉ VRSTVY Z KAMENIVA DRCENÉHO</t>
  </si>
  <si>
    <t>zřízení podkladní vrstvy v místě svodného potrubí, pod opěrnou gabionovou zdí, pod trativodní výustí,  
pod šachtami, pod trativodním potrubí a jako drážní stezka v místě rozšíření přisypávkou se svahovými stupni</t>
  </si>
  <si>
    <t>1:0,05 m x 0,8m x 16,6 m=0,664 m3 - svodné potrubí  
2:(0,8 m x 0,8 m x 0,05 m) x 2 ks = 0,064 m3 - šachty  
3: 1,4 m x 0,45 m x 0,1 m = 0,063 m3 - trativodní výusť  
4: 0,46 m2 x 26,2 m = 12,052 m3 - opěrná gabion. Zeď  
5: 0,095 m2 x 76 m = 7,22 m3 - v místě rozšíření stezky přisypávkou  
6: 0,02 m2 x 6,7 m = 0,134 m3 - trativodní potrubí  
Celkem 20,197=20.197 [A]</t>
  </si>
  <si>
    <t>položka zahrnuje dodávku předepsaného kameniva, mimostaveništní a vnitrostaveništní dopravu a jeho uložení  
není-li v zadávací dokumentaci uvedeno jinak, jedná se o nakupovaný materiál</t>
  </si>
  <si>
    <t>15</t>
  </si>
  <si>
    <t>465512</t>
  </si>
  <si>
    <t>DLAŽBY Z LOMOVÉHO KAMENE NA MC</t>
  </si>
  <si>
    <t>zřízení okamenování svahu v místě trativodní výusti</t>
  </si>
  <si>
    <t>1: plocha dle výkresu situace  
Celkem 0,586=0.586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</si>
  <si>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</si>
  <si>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22</t>
  </si>
  <si>
    <t>R4513131</t>
  </si>
  <si>
    <t>PODKLADNÍ A VÝPLŇOVÉ VRSTVY Z PROSTÉHO BETONU C20/25</t>
  </si>
  <si>
    <t>zřízení podkladního betonu pod gabionem a pod okamenováním</t>
  </si>
  <si>
    <t>1:0,136 m2 x dl. 66,8 m - pod gabionem  
2:0,586 m2 x 0,1 m - pod okamenováním  
Celkem 9,144=9.144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</si>
  <si>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</si>
  <si>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</t>
  </si>
  <si>
    <t>Konstrukční vrstvy tělesa železničního spodku</t>
  </si>
  <si>
    <t>16</t>
  </si>
  <si>
    <t>501201</t>
  </si>
  <si>
    <t>ZŘÍZENÍ KONSTRUKČNÍ VRSTVY TĚLESA ŽELEZNIČNÍHO SPODKU Z DRCENÉHO KAMENIVA NOVÉ</t>
  </si>
  <si>
    <t>zřízení podkladních a konstrukčních vrstev KPP a ZKPP frakce 0-63</t>
  </si>
  <si>
    <t>1: KPP - (1,4 m2 x dl.12,7 m) + (1,4 m2 x dl. 17,9 m)=42,84 m3  
2: výběh ZKPP - (3,32m2 x 5 m) + (2,47 m2 x dl. 3 m) + (3,65 m2 x dl. 2 m)=31,31 m3  
3: ZKPP - (2,4 m2 x dl. 8,6 m) + (2,55 m2 x dl. 8 m) + (1,73 m2 x dl. 10 m) + (2,55 m2 x dl. 6,8 m)= 75,68 m3  
celkem = 149,830 m3 - (0,348 m3 + 0,134) _zásyp materiálem v místě zřízení trativodního potrubí  
Celkem 149,348=149.348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</si>
  <si>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</si>
  <si>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80</t>
  </si>
  <si>
    <t>Potrubí</t>
  </si>
  <si>
    <t>87433</t>
  </si>
  <si>
    <t>POTRUBÍ Z TRUB PLASTOVÝCH ODPADNÍCH DN DO 150MM</t>
  </si>
  <si>
    <t>zřízení svodného potrubí</t>
  </si>
  <si>
    <t>1: dle výkresu situace dl. 16,6 m  
Celkem 16,6=16.600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</si>
  <si>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</si>
  <si>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875272</t>
  </si>
  <si>
    <t>POTRUBÍ DREN Z TRUB PLAST (I FLEXIBIL) DN DO 100MM DĚROVANÝCH</t>
  </si>
  <si>
    <t>zřízení trativodního potrubí DN 100</t>
  </si>
  <si>
    <t>délka dle výkresu situace - dl. 6,7 m  
Celkem 6,7=6.700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</si>
  <si>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</si>
  <si>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19</t>
  </si>
  <si>
    <t>894846</t>
  </si>
  <si>
    <t>ŠACHTY KANALIZAČNÍ PLASTOVÉ D 400MM</t>
  </si>
  <si>
    <t>Zřízení trativodních šachet</t>
  </si>
  <si>
    <t>1: šachty Š1 a Š2  
Celkem 2=2.000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</si>
  <si>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</si>
  <si>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20</t>
  </si>
  <si>
    <t>89536</t>
  </si>
  <si>
    <t>DRENÁŽNÍ VÝUSŤ Z PROST BETONU</t>
  </si>
  <si>
    <t>Zřízení trativodní výusti</t>
  </si>
  <si>
    <t>1: 1 kus  na konci svodného potrubí  
Celkem 1=1.000 [A]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</si>
  <si>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</si>
  <si>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93</t>
  </si>
  <si>
    <t>Dokonč. konstr. a práce</t>
  </si>
  <si>
    <t>23</t>
  </si>
  <si>
    <t>R925110</t>
  </si>
  <si>
    <t>DRÁŽNÍ STEZKY Z DRTI TL. DO 50 MM</t>
  </si>
  <si>
    <t>zřízení drážní stezky v místě gabionů</t>
  </si>
  <si>
    <t>1: 1,0 m (šířka gabionu) x 12,9 m (délka gabionu)  
2: 1,0 m (šířka gabionu) x 13,3 m (délka gabionu)  
Celkem 26,2=26.200 [A]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</si>
  <si>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</si>
  <si>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D.2.1.4</t>
  </si>
  <si>
    <t>Mosty, propustky a zdi</t>
  </si>
  <si>
    <t xml:space="preserve">  SO-11-20-01</t>
  </si>
  <si>
    <t>Most v km 47,811</t>
  </si>
  <si>
    <t>SO-11-20-01</t>
  </si>
  <si>
    <t>015660</t>
  </si>
  <si>
    <t>906</t>
  </si>
  <si>
    <t>POPLATKY ZA LIKVIDACI ODPADŮ NEBEZPEČNÝCH - 17 02 04*  ŽELEZNIČNÍ PRAŽCE DŘEVĚNÉ - MOSTNICE</t>
  </si>
  <si>
    <t>2022_OTSKP</t>
  </si>
  <si>
    <t>pozednice  
0,26*0,24*2,6*2*0,8=0.260 [A] 
mostnice  
0,26*0,24*2,6*17*0,8=2.206 [B] 
Celkem: A+B=2.466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</si>
  <si>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</si>
  <si>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02811</t>
  </si>
  <si>
    <t>PRŮZKUMNÉ PRÁCE GEOTECHNICKÉ NA POVRCHU</t>
  </si>
  <si>
    <t>KPL</t>
  </si>
  <si>
    <t>zkouška vzorkování zemin 
1=1.000 [A]</t>
  </si>
  <si>
    <t>zahrnuje veškeré náklady spojené s objednatelem požadovanými pracemi</t>
  </si>
  <si>
    <t>58</t>
  </si>
  <si>
    <t>R015111</t>
  </si>
  <si>
    <t>907</t>
  </si>
  <si>
    <t>POPLATKY ZA LIKVIDACI ODPADŮ NEKONTAMINOVANÝCH - 17 05 04  VYTĚŽENÉ ZEMINY A HORNINY -  I. TŘÍDA TĚŽITELNOSTI -VČETNĚ ODVOZU NA SKLÁDKU</t>
  </si>
  <si>
    <t>(2706,202+88)*0,8*2,0=4 470.723 [A]</t>
  </si>
  <si>
    <t>59</t>
  </si>
  <si>
    <t>R015330</t>
  </si>
  <si>
    <t>908</t>
  </si>
  <si>
    <t>POPLATKY ZA LIKVIDACI ODPADŮ NEKONTAMINOVANÝCH - 17 05 04  KAMENNÁ SUŤ</t>
  </si>
  <si>
    <t>(257,626+15,424*2,8)=300.813 [A]</t>
  </si>
  <si>
    <t>60</t>
  </si>
  <si>
    <t>909</t>
  </si>
  <si>
    <t>POPLATKY ZA LIKVIDACI ODPADŮ NEBEZPEČNÝCH Z ASFALTOVÝCH POVRCHŮ VČETNĚ ODVOZU NA SKLÁDKU</t>
  </si>
  <si>
    <t>Doprava do recyklačního Rumpold Vodňany  
vzdálenost 50 km  
uvažováno 2,2 t/m3</t>
  </si>
  <si>
    <t>Z komunikace 
12*4*0,14=6.720 [A]</t>
  </si>
  <si>
    <t>61</t>
  </si>
  <si>
    <t>(2706,202+88)*0,2*2,0=1 117.681 [A] 
ŠTERK Z KOMUNIKACE 
1/2 vozovky 
4*12*0,3*1,9=27.360 [B] 
Celkem: A+B=1 145.041 [C]</t>
  </si>
  <si>
    <t>Zemní práce</t>
  </si>
  <si>
    <t>11120</t>
  </si>
  <si>
    <t>ODSTRANĚNÍ KŘOVIN</t>
  </si>
  <si>
    <t>zpravaza křídly 
16*11*2=352.000 [A] 
zleva za křídly  
16*8*2=256.000 [B] 
Celkem: A+B=608.000 [C] 
OK</t>
  </si>
  <si>
    <t>odstranění křovin a stromů do průměru 100 mm  
doprava dřevin bez ohledu na vzdálenost  
spálení na hromadách nebo štěpkování</t>
  </si>
  <si>
    <t>112035</t>
  </si>
  <si>
    <t>KÁCENÍ STROMŮ D KMENE PŘES 0,9M S ODSTR PAŘEZŮ, ODVOZ DO 8KM</t>
  </si>
  <si>
    <t>okolí mostu 
4=4.000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</si>
  <si>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</si>
  <si>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11343A</t>
  </si>
  <si>
    <t>ODSTRAN KRYTU ZPEVNĚNÝCH PLOCH S ASFALT POJIVEM VČET PODKLADU - BEZ DOPRAVY</t>
  </si>
  <si>
    <t>1/2 vozovky 
4*12*0,140=6.720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</si>
  <si>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</si>
  <si>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</si>
  <si>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</si>
  <si>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1/2 vozovky 
4*12*0,15=7.200 [A]</t>
  </si>
  <si>
    <t>12110</t>
  </si>
  <si>
    <t>SEJMUTÍ ORNICE NEBO LESNÍ PŮDY</t>
  </si>
  <si>
    <t>zpravaza křídly 
16*11*0,15*2=52.800 [A] 
zleva za křídly  
16*8*0,15*2=38.400 [B] 
Celkem: A+B;ponecháno na místě do 1km ke zpětnému použití, přebytečný materiál bude odvezen na místo určené investorem=91.200 [C] 
OK</t>
  </si>
  <si>
    <t>položka zahrnuje sejmutí ornice bez ohledu na tloušťku vrstvy a její vodorovnou dopravu  
nezahrnuje uložení na trvalou skládku</t>
  </si>
  <si>
    <t>13173A</t>
  </si>
  <si>
    <t>HLOUBENÍ JAM ZAPAŽ I NEPAŽ TŘ. I - BEZ DOPRAVY</t>
  </si>
  <si>
    <t>odkoppro základy a novou NKza stávajícímí opěrami předpoklad 30% zeminy v třídě III 
směr Strakonice 
95*((18,440+5,6)/2)=1 141.900 [A] 
ZKPP včetně konstrukčních vrstev  
15,1*6=90.600 [B] 
směr Volary  
113,12*((18,440+5,6)/2)=1 359.702 [C] 
ZKPP včetně konstrukčních vrstev   
19*6=114.000 [D] 
Celkem: (A+B+C+D)*0,7=1 894.341 [E]</t>
  </si>
  <si>
    <t>13193A</t>
  </si>
  <si>
    <t>HLOUBENÍ JAM ZAPAŽ I NEPAŽ TŘ III - BEZ DOPRAVY</t>
  </si>
  <si>
    <t>odkoppro základy a novou NKza stávajícímí opěrami předpoklad 70% zemny v třídě I 
směr Strakonice 
95*((18,440+5,6)/2)=1 141.900 [A] 
ZKPP včetně konstrukčních vrstev  
15,1*6=90.600 [B] 
směr Volary  
113,12*((18,440+5,6)/2)=1 359.702 [C] 
ZKPP včetně konstrukčních vrstev   
19*6=114.000 [D] 
Celkem: (A+B+C+D)*0,3=811.861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</si>
  <si>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</si>
  <si>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ruční pro kabely 
88*1*1=88.000 [A] 
Celkem: A=88.000 [B]</t>
  </si>
  <si>
    <t>17120</t>
  </si>
  <si>
    <t>ULOŽENÍ SYPANINY DO NÁSYPŮ A NA SKLÁDKY BEZ ZHUTNĚNÍ</t>
  </si>
  <si>
    <t>převzato z pol.131737 a 132737 
2706,202+78=2 784.202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</si>
  <si>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</si>
  <si>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přechodových oplastí NK dle podélného řezu včetně zásypu žlabu   
frakce 0-32  
směr Sterakonice   
25,830*7,0=180.810 [A] 
směr Podlešín 
39*7=273.000 [B] 
Celkem: A+B=453.810 [C] 
OK</t>
  </si>
  <si>
    <t>18222</t>
  </si>
  <si>
    <t>ROZPROSTŘENÍ ORNICE VE SVAHU V TL DO 0,15M</t>
  </si>
  <si>
    <t>ornice zpět  
zpravaza křídly 
16*11*2=352.000 [A] 
zleva za křídly  
16*8*2=256.000 [B] 
Celkem: A+B;=608.000 [C] 
OK</t>
  </si>
  <si>
    <t>18241</t>
  </si>
  <si>
    <t>ZALOŽENÍ TRÁVNÍKU RUČNÍM VÝSEVEM</t>
  </si>
  <si>
    <t>osetí ornice   
zpravaza křídly 
16*11*2=352.000 [A] 
zleva za křídly  
16*8*2=256.000 [B] 
Celkem: A+B;=608.000 [C] 
OK</t>
  </si>
  <si>
    <t>Zahrnuje dodání předepsané travní směsi, její výsev na ornici, zalévání, první pokosení, to vše bez ohledu na sklon terénu</t>
  </si>
  <si>
    <t>18247</t>
  </si>
  <si>
    <t>OŠETŘOVÁNÍ TRÁVNÍKU</t>
  </si>
  <si>
    <t>zlevaza křídly 
zpravaza křídly 
16*11*2=352.000 [A] 
zleva za křídly  
16*8*2=256.000 [B] 
Celkem: A+B;=608.000 [C] 
OK</t>
  </si>
  <si>
    <t>Zahrnuje pokosení se shrabáním, naložení shrabků na dopravní prostředek, s odvozem a se složením, to vše bez ohledu na sklon terénu  
zahrnuje nutné zalití a hnojení</t>
  </si>
  <si>
    <t>27231A</t>
  </si>
  <si>
    <t>ZÁKLADY Z PROSTÉHO BETONU DO C20/25</t>
  </si>
  <si>
    <t>přizdění kamene  
8=8.000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</si>
  <si>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</si>
  <si>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</si>
  <si>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</si>
  <si>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dle přílohy 2.009 
64,2=64.200 [A]</t>
  </si>
  <si>
    <t>272365</t>
  </si>
  <si>
    <t>VÝZTUŽ ZÁKLADŮ Z OCELI 10505, B500B</t>
  </si>
  <si>
    <t>dle výkresu výztuže 
12,0=12.000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</si>
  <si>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</si>
  <si>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317325</t>
  </si>
  <si>
    <t>ŘÍMSY ZE ŽELEZOBETONU DO C30/37</t>
  </si>
  <si>
    <t>dle přílohy 2.006 
Římsa na NK 
pravá 
4,7=4.700 [A] 
levá  
4,7=4.700 [B] 
římsy na křídle 
pravá  
4,3=4.300 [C] 
levá 
4,5=4.500 [D] 
Celkem: A+B+C+D=18.200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</si>
  <si>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</si>
  <si>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</si>
  <si>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</si>
  <si>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2.006 
ŘÍMSA PRAVÁ 
1087/1000=1.087 [A] 
ŘÍMSA LEVÁ 
1116/1000=1.116 [B] 
Celkem: A+B=2.203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</si>
  <si>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</si>
  <si>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327211</t>
  </si>
  <si>
    <t>ZDI OPĚRNÉ, ZÁRUBNÍ, NÁBŘEŽNÍ Z LOMOVÉHO KAMENE NA SUCHO</t>
  </si>
  <si>
    <t>rovnaniny za opěrami  
směr Strakonice 
2,5*5,7=14.250 [A] 
směr Volary   
2,99*5,7=17.043 [B] 
Celkem: A+B=31.293 [C] 
OK</t>
  </si>
  <si>
    <t>položka zahrnuje dodávku a osazení lomového kamene, jeho výběr a případnou úpravu</t>
  </si>
  <si>
    <t>333213</t>
  </si>
  <si>
    <t>OBKLAD MOST OPĚR A KŘÍDEL Z LOM KAMENE</t>
  </si>
  <si>
    <t>OPĚRA STRAKONICE 
80*0,2=16.000 [A] 
OPĚRA VOLARY 
85*0,2=17.000 [B] 
Celkem: A+B=33.000 [C]</t>
  </si>
  <si>
    <t>položka zahrnuje dodávku a osazení lomového kamene, jeho výběr a případnou úpravu, jeho případné kotvení se všemi souvisejícími materiály a pracemi, dodávku předepsané malty, spárování.</t>
  </si>
  <si>
    <t>348173</t>
  </si>
  <si>
    <t>ZÁBRADLÍ Z DÍLCŮ KOVOVÝCH ŽÁROVĚ ZINK PONOREM S NÁTĚREM</t>
  </si>
  <si>
    <t>KG</t>
  </si>
  <si>
    <t>včetně PKO</t>
  </si>
  <si>
    <t>dle přílohy č. 2.014 
2325,2=2 325.200 [A] 
OK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</si>
  <si>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</si>
  <si>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24</t>
  </si>
  <si>
    <t>R389325</t>
  </si>
  <si>
    <t>MOSTNÍ RÁMOVÉ KONSTRUKCE ZE ŽELEZOBETONU C30/37</t>
  </si>
  <si>
    <t>[bez vazby na CS]</t>
  </si>
  <si>
    <t>dle 2.0009 
stojky, příčel, křídla  
251,6=251.600 [A]</t>
  </si>
  <si>
    <t>25</t>
  </si>
  <si>
    <t>389365</t>
  </si>
  <si>
    <t>VÝZTUŽ MOSTNÍ RÁMOVÉ KONSTRUKCE Z OCELI 10505, B500B</t>
  </si>
  <si>
    <t>dle výkresu výztuže 
(49,96-12,0)=37.960 [A]</t>
  </si>
  <si>
    <t>26</t>
  </si>
  <si>
    <t>R42417B</t>
  </si>
  <si>
    <t>MOSTNÍ NOSNÍKY Z OCELI S 355</t>
  </si>
  <si>
    <t>dle přílohy 2.012 
OCELOVÉ NOSNÍKY 
37311/1000=37.311 [A]</t>
  </si>
  <si>
    <t>27</t>
  </si>
  <si>
    <t>451312</t>
  </si>
  <si>
    <t>PODKLADNÍ A VÝPLŇOVÉ VRSTVY Z PROSTÉHO BETONU C12/15</t>
  </si>
  <si>
    <t>výplňový beton za opěrami  
směr Strakonice 
19*7=133.000 [A] 
směr Volary 
39*7=273.000 [B] 
podkladní beton pod základy 
44,5=44.500 [C] 
Celkem: A+B+C=450.500 [D]</t>
  </si>
  <si>
    <t>28</t>
  </si>
  <si>
    <t>451314</t>
  </si>
  <si>
    <t>PODKLADNÍ A VÝPLŇOVÉ VRSTVY Z PROSTÉHO BETONU C25/30</t>
  </si>
  <si>
    <t>podkladní beton za opěrami  
směr Strakonice 
3,109*6,5=20.209 [A] 
směr Volary   
2,5*6,5=16.250 [B] 
Celkem: A+B=36.459 [C]</t>
  </si>
  <si>
    <t>29</t>
  </si>
  <si>
    <t>45132A</t>
  </si>
  <si>
    <t>PODKL A VÝPLŇ VRSTVY ZE ŽELEZOBET DO C20/25</t>
  </si>
  <si>
    <t>pod odláždění podél křídel 
směr Strakonice  
0,45*8,4*1,2*0,1=0.454 [A] 
0,4*8,2*1,2*0,1=0.394 [B] 
směr Volary 
0,44*7,7*1,2*0,1=0.407 [C] 
0,44*8,2*1,2*0,1=0.433 [D] 
Celkem: A+B+C+D=1.688 [E]</t>
  </si>
  <si>
    <t>30</t>
  </si>
  <si>
    <t>451523</t>
  </si>
  <si>
    <t>VÝPLŇ VRSTVY Z KAMENIVA DRCENÉHO, INDEX ZHUTNĚNÍ ID DO 0,9</t>
  </si>
  <si>
    <t>pod komunikaci 
12*4*0,15*2=14.400 [A]</t>
  </si>
  <si>
    <t>31</t>
  </si>
  <si>
    <t>45157</t>
  </si>
  <si>
    <t>PODKLADNÍ A VÝPLŇOVÉ VRSTVY Z KAMENIVA TĚŽENÉHO</t>
  </si>
  <si>
    <t>ochrananana izolaci štěrkopísek fr ŠP 0/16  
směr Strakonice  
2,9*6,5=18.850 [A] 
směr Volary  
2,2*6,5=14.300 [B] 
obsyp drenážní trubky 16-32 
0,099*6*2=1.188 [C] 
Celkem: A+B+C=34.338 [D]</t>
  </si>
  <si>
    <t>32</t>
  </si>
  <si>
    <t>457324</t>
  </si>
  <si>
    <t>VYROVNÁVACÍ A SPÁD ŽELEZOBETON DO C25/30</t>
  </si>
  <si>
    <t>tvrdá ochrana izolace NK 
6,0*19,9*0,05=5.970 [A] 
základy opěr  
2,0*5,7*0,05*2=1.140 [B] 
Celkem: A+B=7.110 [C] 
OK</t>
  </si>
  <si>
    <t>33</t>
  </si>
  <si>
    <t>457366</t>
  </si>
  <si>
    <t>VÝZTUŽ VYROVNÁVACÍHO A SPÁDOVÉHO BETONU Z KARI SÍTÍ</t>
  </si>
  <si>
    <t>výztuž tvrdé ochrany NK 
6,0*19,9*1,25*1,98/1000=0.296 [A] 
základy opěr 
2,0*5,7*1,25*1,98/1000*2=0.056 [B] 
Celkem: A+B=0.352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</si>
  <si>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</si>
  <si>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34</t>
  </si>
  <si>
    <t>odláždění podél křídel 
směr Strakonice  
0,45*8,4*1,2*0,1=0.454 [A] 
0,4*8,2*1,2*0,1=0.394 [B] 
směr Volary 
0,44*7,7*1,2*0,1=0.407 [C] 
0,44*8,2*1,2*0,1=0.433 [D] 
Celkem: A+B+C+D=1.688 [E]</t>
  </si>
  <si>
    <t>35</t>
  </si>
  <si>
    <t>56963</t>
  </si>
  <si>
    <t>ZPEVNENÍ KRAJNIC Z RECYKLOVANÉHO MATERIÁLU TL DO 150MM</t>
  </si>
  <si>
    <t>Krajnice pod mostem z recyklátu z frézování vozovkových vrstev  
recyklát bude použit z frézované obrucné ložní a podkladní vrstvy komunikace</t>
  </si>
  <si>
    <t>12*2*2=48.000 [A]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</si>
  <si>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</si>
  <si>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36</t>
  </si>
  <si>
    <t>574A43</t>
  </si>
  <si>
    <t>ASFALTOVÝ BETON PRO OBRUSNÉ VRSTVY ACO 11 TL. 50MM</t>
  </si>
  <si>
    <t>1/2 vozovky 
4*12=48.000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</si>
  <si>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</si>
  <si>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</si>
  <si>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574A46</t>
  </si>
  <si>
    <t>ASFALTOVÝ BETON PRO OBRUSNÉ VRSTVY ACO 16+, 16S TL. 50MM</t>
  </si>
  <si>
    <t>38</t>
  </si>
  <si>
    <t>574C58</t>
  </si>
  <si>
    <t>ASFALTOVÝ BETON PRO LOŽNÍ VRSTVY ACL 22+, 22S TL. 60MM</t>
  </si>
  <si>
    <t>Přidružená stavební výroba</t>
  </si>
  <si>
    <t>39</t>
  </si>
  <si>
    <t>711111</t>
  </si>
  <si>
    <t>IZOLACE BĚŽNÝCH KONSTRUKCÍ PROTI ZEMNÍ VLHKOSTI ASFALTOVÝMI NÁTĚRY</t>
  </si>
  <si>
    <t>opěry v otvoru  
APL 
2,8*5,7=15.960 [A] 
2,8*5,7=15.960 [B] 
Asfaltový Lak 2x 
2,8*5,7*2=31.920 [C] 
2,8*5,7*2=31.920 [D] 
Celkem: A+B+C+D=95.760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</si>
  <si>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</si>
  <si>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40</t>
  </si>
  <si>
    <t>711111R</t>
  </si>
  <si>
    <t>IZOLACE BĚŽNÝCH KONSTRUKCÍ PENETRAČNÍM ADHEZNÍM NÁTĚREM NA BÁZI NÍZKOVISKÓZNÍCH PRYSKYŘIC</t>
  </si>
  <si>
    <t>NK  
5,9*19,9=117.410 [A] 
opěry 
10,6*5,7=60.420 [B] 
10,5*5,7=59.850 [C] 
křídla  
z rubu  
18*6*2=216.000 [D] 
předpolí 
směr Strakonice 
16*6=96.000 [E] 
směr Volary  
12*6=72.000 [F] 
Celkem: A+B+C+D+E+F=621.680 [G]</t>
  </si>
  <si>
    <t>41</t>
  </si>
  <si>
    <t>711137</t>
  </si>
  <si>
    <t>IZOLACE BĚŽN KONSTR PROTI VOL STÉK VODĚ Z PE FÓLIÍ</t>
  </si>
  <si>
    <t>NK  
5,9*19,9=117.410 [A] 
Celkem: A=117.410 [B]</t>
  </si>
  <si>
    <t>42</t>
  </si>
  <si>
    <t>711412</t>
  </si>
  <si>
    <t>IZOLACE MOSTOVEK CELOPLOŠNÁ ASFALTOVÝMI PÁSY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</si>
  <si>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</si>
  <si>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43</t>
  </si>
  <si>
    <t>711509</t>
  </si>
  <si>
    <t>OCHRANA IZOLACE NA POVRCHU TEXTILIÍ</t>
  </si>
  <si>
    <t>položka zahrnuje:  
- dodání  předepsaného ochranného materiálu  
- zřízení ochrany izolace</t>
  </si>
  <si>
    <t>44</t>
  </si>
  <si>
    <t>71311</t>
  </si>
  <si>
    <t>IZOLACE TEPELNÁ BĚŽNÝCH KONSTRUKCÍ PEVNÁ</t>
  </si>
  <si>
    <t>opěry 
10,6*5,7=60.420 [B] 
10,5*5,7=59.850 [C] 
křídla  
z rubu  
18*6*2=216.000 [D] 
Celkem: B+C+D=336.270 [E]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</si>
  <si>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</si>
  <si>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45</t>
  </si>
  <si>
    <t>875332</t>
  </si>
  <si>
    <t>POTRUBÍ DREN Z TRUB PLAST DN DO 150MM DĚROVANÝCH</t>
  </si>
  <si>
    <t>příčné odvodnění za opěrami 
6,5*2=13.000 [A] 
OK</t>
  </si>
  <si>
    <t>Ostatní konstrukce a práce</t>
  </si>
  <si>
    <t>46</t>
  </si>
  <si>
    <t>9112A3</t>
  </si>
  <si>
    <t>ZÁBRADLÍ MOSTNÍ S VODOR MADLY - DEMONTÁŽ S PŘESUNEM</t>
  </si>
  <si>
    <t>stávající zábradlí 
17,990=17.990 [A] 
18,145=18.145 [B] 
Celkem: A+B=36.135 [C] 
OK</t>
  </si>
  <si>
    <t>položka zahrnuje:  
- demontáž a odstranění zařízení  
- jeho odvoz na předepsané místo</t>
  </si>
  <si>
    <t>47</t>
  </si>
  <si>
    <t>911CC1</t>
  </si>
  <si>
    <t>SVODIDLO BETON, ÚROVEŇ ZADRŽ H2 VÝŠ 0,8M - DODÁVKA A MONTÁŽ</t>
  </si>
  <si>
    <t>svodilo  
28=28.000 [A] 
nábehy  
4*2=8.000 [B] 
Celkem: A+B=36.000 [C]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</si>
  <si>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</si>
  <si>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48</t>
  </si>
  <si>
    <t>919113</t>
  </si>
  <si>
    <t>ŘEZÁNÍ ASFALTOVÉHO KRYTU VOZOVEK TL DO 150MM</t>
  </si>
  <si>
    <t>komunikace 
4*2=8.000 [A] 
12=12.000 [B] 
Celkem: A+B=20.000 [C]</t>
  </si>
  <si>
    <t>položka zahrnuje řezání vozovkové vrstvy v předepsané tloušťce, včetně spotřeby vody</t>
  </si>
  <si>
    <t>49</t>
  </si>
  <si>
    <t>932411</t>
  </si>
  <si>
    <t>KRYCÍ ZÁBRANY ŠTÍTOVÉ - ZŘÍZENÍ S DODÁNÍM</t>
  </si>
  <si>
    <t>ochrana z tahokovu  
zprava 
1,480*0,4*7=4.144 [A] 
zleva  
1,480*0,4*7=4.144 [B] 
Celkem: A+B=8.288 [C]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</si>
  <si>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</si>
  <si>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936541</t>
  </si>
  <si>
    <t>MOSTNÍ ODVODŇOVACÍ TRUBKA (POVRCHŮ IZOLACE) Z NEREZ OCELI</t>
  </si>
  <si>
    <t>nerezová výustka příčného odvodnění dle přílhy SVI 
4=4.000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</si>
  <si>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</si>
  <si>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51</t>
  </si>
  <si>
    <t>966128</t>
  </si>
  <si>
    <t>BOURÁNÍ KONSTRUKCÍ Z KAMENE NA SUCHO S ODVOZEM DO 20KM</t>
  </si>
  <si>
    <t>bourání přechodových zídek 
zprava 
5*1,0*0,8=4.000 [A] 
2,030*1,0*0,8=1.624 [B] 
zleva 
2,2*1,0*1,0=2.200 [C] 
7,6*1,0*1,0=7.600 [D] 
Celkem: A+B+C+D=15.424 [E]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</si>
  <si>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</si>
  <si>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52</t>
  </si>
  <si>
    <t>96612B</t>
  </si>
  <si>
    <t>BOURÁNÍ KONSTRUKCÍ Z KAMENE NA SUCHO - DOPRAVA</t>
  </si>
  <si>
    <t>tkm</t>
  </si>
  <si>
    <t>15,424*2,8*26=1 122.867 [A]</t>
  </si>
  <si>
    <t>Položka zahrnuje samostatnou dopravu suti a vybouraných hmot. Množství se určí jako součin hmotnosti [t] a požadované vzdálenosti [km].</t>
  </si>
  <si>
    <t>53</t>
  </si>
  <si>
    <t>966138</t>
  </si>
  <si>
    <t>BOURÁNÍ KONSTRUKCÍ Z KAMENE NA MC S ODVOZEM DO 20KM</t>
  </si>
  <si>
    <t>bourání stávajících opěr včetně základů a závěrných zdí  
28,5*4,520=128.820 [A] 
bourání křídel včetně základů  
32*1,2*2=76.800 [B] 
26*1,0*2=52.000 [C] 
Celkem: A+B+C=257.620 [D]</t>
  </si>
  <si>
    <t>54</t>
  </si>
  <si>
    <t>96613B</t>
  </si>
  <si>
    <t>BOURÁNÍ KONSTRUKCÍ Z KAMENE NA MC - DOPRAVA</t>
  </si>
  <si>
    <t>257,620*2,8*26=18 754.736 [A]</t>
  </si>
  <si>
    <t>55</t>
  </si>
  <si>
    <t>966178</t>
  </si>
  <si>
    <t>BOURÁNÍ KONSTRUKCÍ ZE DŘEVA S ODVOZEM DO 20KM</t>
  </si>
  <si>
    <t>pozednice  
0,26*0,24*2,6*2=0.324 [A] 
mostnice  
0,26*0,24*2,6*17=2.758 [B] 
Celkem: A+B=3.082 [C]</t>
  </si>
  <si>
    <t>56</t>
  </si>
  <si>
    <t>96617B</t>
  </si>
  <si>
    <t>BOURÁNÍ KONSTRUKCÍ ZE DŘEVA - DOPRAVA</t>
  </si>
  <si>
    <t>3,082*0,85*26=68.112 [A]</t>
  </si>
  <si>
    <t>57</t>
  </si>
  <si>
    <t>966188R</t>
  </si>
  <si>
    <t>DEMONTÁŽ KONSTRUKCÍ KOVOVÝCH</t>
  </si>
  <si>
    <t>včetně rozřezání na přepravitelné kusy</t>
  </si>
  <si>
    <t>vyjmutí a rozpálení stávající NK předpoklad 
20=20.000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</si>
  <si>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</si>
  <si>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</si>
  <si>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</si>
  <si>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</si>
  <si>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</si>
  <si>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</si>
  <si>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702113</t>
  </si>
  <si>
    <t>KABELOVÝ ŽLAB ZEMNÍ VČETNĚ KRYTU SVĚTLÉ ŠÍŘKY PŘES 250 MM</t>
  </si>
  <si>
    <t>nový kabelový žlab 
88=88.000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</si>
  <si>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</si>
  <si>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702313</t>
  </si>
  <si>
    <t>ZAKRYTÍ KABELŮ VÝSTRAŽNOU FÓLIÍ ŠÍŘKY PŘES 40 CM</t>
  </si>
  <si>
    <t>88=88.000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</si>
  <si>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</si>
  <si>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</si>
  <si>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ČI VÝKOPKU SVĚTLÉ ŠÍŘKY PŘES 120 DO 250 MM</t>
  </si>
  <si>
    <t>1. Položka obsahuje:  
 – veškeré zemní práce včetně dodání zásypového materiálu  
2. Položka neobsahuje:  
 X  
3. Způsob měření:  
Měří se metr délkový.</t>
  </si>
  <si>
    <t>709531</t>
  </si>
  <si>
    <t>PODPŮRNÉ A POMOCNÉ KONSTRUKCE OCELOVÉ PRO UCHYCENÍ KABELOVÉHO ŽLABU ZEMNÍHO VE SVAHU BEZ POVRCHOVÉ ÚPRAVY</t>
  </si>
  <si>
    <t>1000.000000=1 000.000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</si>
  <si>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</si>
  <si>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75H111</t>
  </si>
  <si>
    <t>STOŽÁR (SLOUP) DŘEVĚNÝ JEDNODUCHÝ PATKOVANÝ</t>
  </si>
  <si>
    <t>2.000000=2.000 [A]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</si>
  <si>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</si>
  <si>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D.9.8</t>
  </si>
  <si>
    <t>SO 98-98 Všeobecný objekt</t>
  </si>
  <si>
    <t xml:space="preserve">  SO 98-98</t>
  </si>
  <si>
    <t>Všeobecný objekt</t>
  </si>
  <si>
    <t>SO 98-98</t>
  </si>
  <si>
    <t>02720</t>
  </si>
  <si>
    <t>POMOC PRÁCE ZŘÍZ NEBO ZAJIŠŤ REGULACI A OCHRANU DOPRAVY</t>
  </si>
  <si>
    <t>DIO viz příloha místní uprava provozu  
1=1.000 [A]</t>
  </si>
  <si>
    <t>zahrnuje veškeré náklady spojené s objednatelem požadovanými zařízeními</t>
  </si>
  <si>
    <t>02950</t>
  </si>
  <si>
    <t>OSTATNÍ POŽADAVKY - POSUDKY, KONTROLY, REVIZNÍ ZPRÁVY</t>
  </si>
  <si>
    <t>1=1.000 [A]</t>
  </si>
  <si>
    <t>VSEOB007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</si>
  <si>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</si>
  <si>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</si>
  <si>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</si>
  <si>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VSEOB009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</si>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</sst>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135</v>
      </c>
      <c s="12" t="s">
        <v>136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142</v>
      </c>
      <c s="12" t="s">
        <v>143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144</v>
      </c>
      <c s="12" t="s">
        <v>145</v>
      </c>
      <c s="14">
        <f>'SO 11-10-01'!K8+'SO 11-10-01'!M8</f>
      </c>
      <c s="14">
        <f>C14*0.21</f>
      </c>
      <c s="14">
        <f>C14+D14</f>
      </c>
      <c s="13">
        <f>'SO 11-10-01'!T7</f>
      </c>
    </row>
    <row r="15" spans="1:6" ht="12.75">
      <c r="A15" s="11" t="s">
        <v>283</v>
      </c>
      <c s="12" t="s">
        <v>284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285</v>
      </c>
      <c s="12" t="s">
        <v>286</v>
      </c>
      <c s="14">
        <f>'SO-11-20-01'!K8+'SO-11-20-01'!M8</f>
      </c>
      <c s="14">
        <f>C16*0.21</f>
      </c>
      <c s="14">
        <f>C16+D16</f>
      </c>
      <c s="13">
        <f>'SO-11-20-01'!T7</f>
      </c>
    </row>
    <row r="17" spans="1:6" ht="12.75">
      <c r="A17" s="11" t="s">
        <v>543</v>
      </c>
      <c s="12" t="s">
        <v>544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545</v>
      </c>
      <c s="12" t="s">
        <v>546</v>
      </c>
      <c s="14">
        <f>'SO 11-30-01'!K8+'SO 11-30-01'!M8</f>
      </c>
      <c s="14">
        <f>C18*0.21</f>
      </c>
      <c s="14">
        <f>C18+D18</f>
      </c>
      <c s="13">
        <f>'SO 11-30-01'!T7</f>
      </c>
    </row>
    <row r="19" spans="1:6" ht="12.75">
      <c r="A19" s="11" t="s">
        <v>567</v>
      </c>
      <c s="12" t="s">
        <v>568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569</v>
      </c>
      <c s="12" t="s">
        <v>570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COUNTIFS(L8:L60,"=0",A8:A60,"P")+COUNTIFS(L8:L60,"",A8:A60,"P")+SUM(Q8:Q60)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0+J9+J26+J55</f>
      </c>
      <c s="29">
        <f>0+K9+K26+K55</f>
      </c>
      <c s="29">
        <f>0+L9+L26+L55</f>
      </c>
      <c s="29">
        <f>0+M9+M26+M55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38.2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0.093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25.5">
      <c r="A16" s="35" t="s">
        <v>58</v>
      </c>
      <c r="E16" s="40" t="s">
        <v>66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510.941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71</v>
      </c>
    </row>
    <row r="20" spans="1:5" ht="25.5">
      <c r="A20" s="35" t="s">
        <v>58</v>
      </c>
      <c r="E20" s="40" t="s">
        <v>72</v>
      </c>
    </row>
    <row r="21" spans="1:5" ht="140.25">
      <c r="A21" t="s">
        <v>60</v>
      </c>
      <c r="E21" s="39" t="s">
        <v>73</v>
      </c>
    </row>
    <row r="22" spans="1:16" ht="25.5">
      <c r="A22" t="s">
        <v>49</v>
      </c>
      <c s="34" t="s">
        <v>74</v>
      </c>
      <c s="34" t="s">
        <v>75</v>
      </c>
      <c s="35" t="s">
        <v>76</v>
      </c>
      <c s="6" t="s">
        <v>77</v>
      </c>
      <c s="36" t="s">
        <v>54</v>
      </c>
      <c s="37">
        <v>23.13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78</v>
      </c>
    </row>
    <row r="24" spans="1:5" ht="25.5">
      <c r="A24" s="35" t="s">
        <v>58</v>
      </c>
      <c r="E24" s="40" t="s">
        <v>79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80</v>
      </c>
      <c r="E26" s="33" t="s">
        <v>81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49</v>
      </c>
      <c s="34" t="s">
        <v>82</v>
      </c>
      <c s="34" t="s">
        <v>83</v>
      </c>
      <c s="35" t="s">
        <v>57</v>
      </c>
      <c s="6" t="s">
        <v>84</v>
      </c>
      <c s="36" t="s">
        <v>85</v>
      </c>
      <c s="37">
        <v>256.937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86</v>
      </c>
    </row>
    <row r="29" spans="1:5" ht="89.25">
      <c r="A29" s="35" t="s">
        <v>58</v>
      </c>
      <c r="E29" s="40" t="s">
        <v>87</v>
      </c>
    </row>
    <row r="30" spans="1:5" ht="89.25">
      <c r="A30" t="s">
        <v>60</v>
      </c>
      <c r="E30" s="39" t="s">
        <v>88</v>
      </c>
    </row>
    <row r="31" spans="1:16" ht="12.75">
      <c r="A31" t="s">
        <v>49</v>
      </c>
      <c s="34" t="s">
        <v>27</v>
      </c>
      <c s="34" t="s">
        <v>89</v>
      </c>
      <c s="35" t="s">
        <v>57</v>
      </c>
      <c s="6" t="s">
        <v>90</v>
      </c>
      <c s="36" t="s">
        <v>85</v>
      </c>
      <c s="37">
        <v>9.875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91</v>
      </c>
    </row>
    <row r="33" spans="1:5" ht="38.25">
      <c r="A33" s="35" t="s">
        <v>58</v>
      </c>
      <c r="E33" s="40" t="s">
        <v>92</v>
      </c>
    </row>
    <row r="34" spans="1:5" ht="89.25">
      <c r="A34" t="s">
        <v>60</v>
      </c>
      <c r="E34" s="39" t="s">
        <v>88</v>
      </c>
    </row>
    <row r="35" spans="1:16" ht="12.75">
      <c r="A35" t="s">
        <v>49</v>
      </c>
      <c s="34" t="s">
        <v>26</v>
      </c>
      <c s="34" t="s">
        <v>93</v>
      </c>
      <c s="35" t="s">
        <v>57</v>
      </c>
      <c s="6" t="s">
        <v>94</v>
      </c>
      <c s="36" t="s">
        <v>95</v>
      </c>
      <c s="37">
        <v>168.96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96</v>
      </c>
    </row>
    <row r="37" spans="1:5" ht="25.5">
      <c r="A37" s="35" t="s">
        <v>58</v>
      </c>
      <c r="E37" s="40" t="s">
        <v>97</v>
      </c>
    </row>
    <row r="38" spans="1:5" ht="306">
      <c r="A38" t="s">
        <v>60</v>
      </c>
      <c r="E38" s="39" t="s">
        <v>98</v>
      </c>
    </row>
    <row r="39" spans="1:16" ht="25.5">
      <c r="A39" t="s">
        <v>49</v>
      </c>
      <c s="34" t="s">
        <v>99</v>
      </c>
      <c s="34" t="s">
        <v>100</v>
      </c>
      <c s="35" t="s">
        <v>57</v>
      </c>
      <c s="6" t="s">
        <v>101</v>
      </c>
      <c s="36" t="s">
        <v>95</v>
      </c>
      <c s="37">
        <v>178.215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102</v>
      </c>
    </row>
    <row r="41" spans="1:5" ht="38.25">
      <c r="A41" s="35" t="s">
        <v>58</v>
      </c>
      <c r="E41" s="40" t="s">
        <v>103</v>
      </c>
    </row>
    <row r="42" spans="1:5" ht="114.75">
      <c r="A42" t="s">
        <v>60</v>
      </c>
      <c r="E42" s="39" t="s">
        <v>104</v>
      </c>
    </row>
    <row r="43" spans="1:16" ht="25.5">
      <c r="A43" t="s">
        <v>49</v>
      </c>
      <c s="34" t="s">
        <v>80</v>
      </c>
      <c s="34" t="s">
        <v>105</v>
      </c>
      <c s="35" t="s">
        <v>57</v>
      </c>
      <c s="6" t="s">
        <v>106</v>
      </c>
      <c s="36" t="s">
        <v>95</v>
      </c>
      <c s="37">
        <v>59.405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107</v>
      </c>
    </row>
    <row r="45" spans="1:5" ht="38.25">
      <c r="A45" s="35" t="s">
        <v>58</v>
      </c>
      <c r="E45" s="40" t="s">
        <v>108</v>
      </c>
    </row>
    <row r="46" spans="1:5" ht="102">
      <c r="A46" t="s">
        <v>60</v>
      </c>
      <c r="E46" s="39" t="s">
        <v>109</v>
      </c>
    </row>
    <row r="47" spans="1:16" ht="25.5">
      <c r="A47" t="s">
        <v>49</v>
      </c>
      <c s="34" t="s">
        <v>110</v>
      </c>
      <c s="34" t="s">
        <v>111</v>
      </c>
      <c s="35" t="s">
        <v>57</v>
      </c>
      <c s="6" t="s">
        <v>112</v>
      </c>
      <c s="36" t="s">
        <v>95</v>
      </c>
      <c s="37">
        <v>168.96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113</v>
      </c>
    </row>
    <row r="49" spans="1:5" ht="25.5">
      <c r="A49" s="35" t="s">
        <v>58</v>
      </c>
      <c r="E49" s="40" t="s">
        <v>114</v>
      </c>
    </row>
    <row r="50" spans="1:5" ht="102">
      <c r="A50" t="s">
        <v>60</v>
      </c>
      <c r="E50" s="39" t="s">
        <v>109</v>
      </c>
    </row>
    <row r="51" spans="1:16" ht="12.75">
      <c r="A51" t="s">
        <v>49</v>
      </c>
      <c s="34" t="s">
        <v>115</v>
      </c>
      <c s="34" t="s">
        <v>116</v>
      </c>
      <c s="35" t="s">
        <v>57</v>
      </c>
      <c s="6" t="s">
        <v>117</v>
      </c>
      <c s="36" t="s">
        <v>118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119</v>
      </c>
    </row>
    <row r="53" spans="1:5" ht="25.5">
      <c r="A53" s="35" t="s">
        <v>58</v>
      </c>
      <c r="E53" s="40" t="s">
        <v>120</v>
      </c>
    </row>
    <row r="54" spans="1:5" ht="255">
      <c r="A54" t="s">
        <v>60</v>
      </c>
      <c r="E54" s="39" t="s">
        <v>121</v>
      </c>
    </row>
    <row r="55" spans="1:13" ht="12.75">
      <c r="A55" t="s">
        <v>46</v>
      </c>
      <c r="C55" s="31" t="s">
        <v>122</v>
      </c>
      <c r="E55" s="33" t="s">
        <v>123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124</v>
      </c>
      <c s="34" t="s">
        <v>125</v>
      </c>
      <c s="35" t="s">
        <v>57</v>
      </c>
      <c s="6" t="s">
        <v>126</v>
      </c>
      <c s="36" t="s">
        <v>85</v>
      </c>
      <c s="37">
        <v>282.6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127</v>
      </c>
    </row>
    <row r="58" spans="1:5" ht="38.25">
      <c r="A58" s="35" t="s">
        <v>58</v>
      </c>
      <c r="E58" s="40" t="s">
        <v>128</v>
      </c>
    </row>
    <row r="59" spans="1:5" ht="140.25">
      <c r="A59" t="s">
        <v>60</v>
      </c>
      <c r="E59" s="39" t="s">
        <v>129</v>
      </c>
    </row>
    <row r="60" spans="1:16" ht="25.5">
      <c r="A60" t="s">
        <v>49</v>
      </c>
      <c s="34" t="s">
        <v>122</v>
      </c>
      <c s="34" t="s">
        <v>130</v>
      </c>
      <c s="35" t="s">
        <v>57</v>
      </c>
      <c s="6" t="s">
        <v>131</v>
      </c>
      <c s="36" t="s">
        <v>95</v>
      </c>
      <c s="37">
        <v>168.96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132</v>
      </c>
    </row>
    <row r="62" spans="1:5" ht="25.5">
      <c r="A62" s="35" t="s">
        <v>58</v>
      </c>
      <c r="E62" s="40" t="s">
        <v>133</v>
      </c>
    </row>
    <row r="63" spans="1:5" ht="204">
      <c r="A63" t="s">
        <v>60</v>
      </c>
      <c r="E63" s="39" t="s">
        <v>134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137</v>
      </c>
      <c r="E8" s="30" t="s">
        <v>136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80</v>
      </c>
      <c r="E9" s="33" t="s">
        <v>81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82</v>
      </c>
      <c s="34" t="s">
        <v>89</v>
      </c>
      <c s="35" t="s">
        <v>57</v>
      </c>
      <c s="6" t="s">
        <v>90</v>
      </c>
      <c s="36" t="s">
        <v>85</v>
      </c>
      <c s="37">
        <v>18.269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138</v>
      </c>
    </row>
    <row r="12" spans="1:5" ht="12.75">
      <c r="A12" s="35" t="s">
        <v>58</v>
      </c>
      <c r="E12" s="40" t="s">
        <v>139</v>
      </c>
    </row>
    <row r="13" spans="1:5" ht="89.25">
      <c r="A13" t="s">
        <v>60</v>
      </c>
      <c r="E13" s="39" t="s">
        <v>88</v>
      </c>
    </row>
    <row r="14" spans="1:16" ht="25.5">
      <c r="A14" t="s">
        <v>49</v>
      </c>
      <c s="34" t="s">
        <v>27</v>
      </c>
      <c s="34" t="s">
        <v>105</v>
      </c>
      <c s="35" t="s">
        <v>57</v>
      </c>
      <c s="6" t="s">
        <v>106</v>
      </c>
      <c s="36" t="s">
        <v>95</v>
      </c>
      <c s="37">
        <v>59.405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76.5">
      <c r="A15" s="35" t="s">
        <v>56</v>
      </c>
      <c r="E15" s="39" t="s">
        <v>140</v>
      </c>
    </row>
    <row r="16" spans="1:5" ht="38.25">
      <c r="A16" s="35" t="s">
        <v>58</v>
      </c>
      <c r="E16" s="40" t="s">
        <v>108</v>
      </c>
    </row>
    <row r="17" spans="1:5" ht="102">
      <c r="A17" t="s">
        <v>60</v>
      </c>
      <c r="E17" s="39" t="s">
        <v>109</v>
      </c>
    </row>
    <row r="18" spans="1:16" ht="25.5">
      <c r="A18" t="s">
        <v>49</v>
      </c>
      <c s="34" t="s">
        <v>26</v>
      </c>
      <c s="34" t="s">
        <v>111</v>
      </c>
      <c s="35" t="s">
        <v>57</v>
      </c>
      <c s="6" t="s">
        <v>112</v>
      </c>
      <c s="36" t="s">
        <v>95</v>
      </c>
      <c s="37">
        <v>168.96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63.75">
      <c r="A19" s="35" t="s">
        <v>56</v>
      </c>
      <c r="E19" s="39" t="s">
        <v>141</v>
      </c>
    </row>
    <row r="20" spans="1:5" ht="25.5">
      <c r="A20" s="35" t="s">
        <v>58</v>
      </c>
      <c r="E20" s="40" t="s">
        <v>114</v>
      </c>
    </row>
    <row r="21" spans="1:5" ht="102">
      <c r="A21" t="s">
        <v>60</v>
      </c>
      <c r="E21" s="39" t="s">
        <v>109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</v>
      </c>
      <c r="E4" s="26" t="s">
        <v>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146</v>
      </c>
      <c r="E8" s="30" t="s">
        <v>145</v>
      </c>
      <c r="J8" s="29">
        <f>0+J9+J14+J19+J28+J41+J54+J67+J72+J85+J90+J107</f>
      </c>
      <c s="29">
        <f>0+K9+K14+K19+K28+K41+K54+K67+K72+K85+K90+K107</f>
      </c>
      <c s="29">
        <f>0+L9+L14+L19+L28+L41+L54+L67+L72+L85+L90+L107</f>
      </c>
      <c s="29">
        <f>0+M9+M14+M19+M28+M41+M54+M67+M72+M85+M90+M107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147</v>
      </c>
      <c s="34" t="s">
        <v>148</v>
      </c>
      <c s="35" t="s">
        <v>149</v>
      </c>
      <c s="6" t="s">
        <v>150</v>
      </c>
      <c s="36" t="s">
        <v>54</v>
      </c>
      <c s="37">
        <v>709.227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71</v>
      </c>
    </row>
    <row r="12" spans="1:5" ht="76.5">
      <c r="A12" s="35" t="s">
        <v>58</v>
      </c>
      <c r="E12" s="40" t="s">
        <v>151</v>
      </c>
    </row>
    <row r="13" spans="1:5" ht="140.25">
      <c r="A13" t="s">
        <v>60</v>
      </c>
      <c r="E13" s="39" t="s">
        <v>73</v>
      </c>
    </row>
    <row r="14" spans="1:13" ht="12.75">
      <c r="A14" t="s">
        <v>46</v>
      </c>
      <c r="C14" s="31" t="s">
        <v>67</v>
      </c>
      <c r="E14" s="33" t="s">
        <v>152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82</v>
      </c>
      <c s="34" t="s">
        <v>153</v>
      </c>
      <c s="35" t="s">
        <v>57</v>
      </c>
      <c s="6" t="s">
        <v>154</v>
      </c>
      <c s="36" t="s">
        <v>85</v>
      </c>
      <c s="37">
        <v>295.42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155</v>
      </c>
    </row>
    <row r="17" spans="1:5" ht="140.25">
      <c r="A17" s="35" t="s">
        <v>58</v>
      </c>
      <c r="E17" s="40" t="s">
        <v>156</v>
      </c>
    </row>
    <row r="18" spans="1:5" ht="369.75">
      <c r="A18" t="s">
        <v>60</v>
      </c>
      <c r="E18" s="39" t="s">
        <v>157</v>
      </c>
    </row>
    <row r="19" spans="1:13" ht="12.75">
      <c r="A19" t="s">
        <v>46</v>
      </c>
      <c r="C19" s="31" t="s">
        <v>74</v>
      </c>
      <c r="E19" s="33" t="s">
        <v>158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27</v>
      </c>
      <c s="34" t="s">
        <v>159</v>
      </c>
      <c s="35" t="s">
        <v>57</v>
      </c>
      <c s="6" t="s">
        <v>160</v>
      </c>
      <c s="36" t="s">
        <v>85</v>
      </c>
      <c s="37">
        <v>26.132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27</v>
      </c>
    </row>
    <row r="21" spans="1:5" ht="12.75">
      <c r="A21" s="35" t="s">
        <v>56</v>
      </c>
      <c r="E21" s="39" t="s">
        <v>161</v>
      </c>
    </row>
    <row r="22" spans="1:5" ht="38.25">
      <c r="A22" s="35" t="s">
        <v>58</v>
      </c>
      <c r="E22" s="40" t="s">
        <v>162</v>
      </c>
    </row>
    <row r="23" spans="1:5" ht="318.75">
      <c r="A23" t="s">
        <v>60</v>
      </c>
      <c r="E23" s="39" t="s">
        <v>163</v>
      </c>
    </row>
    <row r="24" spans="1:16" ht="12.75">
      <c r="A24" t="s">
        <v>49</v>
      </c>
      <c s="34" t="s">
        <v>26</v>
      </c>
      <c s="34" t="s">
        <v>164</v>
      </c>
      <c s="35" t="s">
        <v>57</v>
      </c>
      <c s="6" t="s">
        <v>165</v>
      </c>
      <c s="36" t="s">
        <v>85</v>
      </c>
      <c s="37">
        <v>2.56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166</v>
      </c>
    </row>
    <row r="26" spans="1:5" ht="25.5">
      <c r="A26" s="35" t="s">
        <v>58</v>
      </c>
      <c r="E26" s="40" t="s">
        <v>167</v>
      </c>
    </row>
    <row r="27" spans="1:5" ht="318.75">
      <c r="A27" t="s">
        <v>60</v>
      </c>
      <c r="E27" s="39" t="s">
        <v>163</v>
      </c>
    </row>
    <row r="28" spans="1:13" ht="12.75">
      <c r="A28" t="s">
        <v>46</v>
      </c>
      <c r="C28" s="31" t="s">
        <v>168</v>
      </c>
      <c r="E28" s="33" t="s">
        <v>169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99</v>
      </c>
      <c s="34" t="s">
        <v>170</v>
      </c>
      <c s="35" t="s">
        <v>57</v>
      </c>
      <c s="6" t="s">
        <v>171</v>
      </c>
      <c s="36" t="s">
        <v>85</v>
      </c>
      <c s="37">
        <v>24.444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25.5">
      <c r="A30" s="35" t="s">
        <v>56</v>
      </c>
      <c r="E30" s="39" t="s">
        <v>172</v>
      </c>
    </row>
    <row r="31" spans="1:5" ht="63.75">
      <c r="A31" s="35" t="s">
        <v>58</v>
      </c>
      <c r="E31" s="40" t="s">
        <v>173</v>
      </c>
    </row>
    <row r="32" spans="1:5" ht="280.5">
      <c r="A32" t="s">
        <v>60</v>
      </c>
      <c r="E32" s="39" t="s">
        <v>174</v>
      </c>
    </row>
    <row r="33" spans="1:16" ht="12.75">
      <c r="A33" t="s">
        <v>49</v>
      </c>
      <c s="34" t="s">
        <v>80</v>
      </c>
      <c s="34" t="s">
        <v>175</v>
      </c>
      <c s="35" t="s">
        <v>57</v>
      </c>
      <c s="6" t="s">
        <v>176</v>
      </c>
      <c s="36" t="s">
        <v>85</v>
      </c>
      <c s="37">
        <v>32.818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55</v>
      </c>
      <c>
        <f>(M33*21)/100</f>
      </c>
      <c t="s">
        <v>27</v>
      </c>
    </row>
    <row r="34" spans="1:5" ht="12.75">
      <c r="A34" s="35" t="s">
        <v>56</v>
      </c>
      <c r="E34" s="39" t="s">
        <v>177</v>
      </c>
    </row>
    <row r="35" spans="1:5" ht="76.5">
      <c r="A35" s="35" t="s">
        <v>58</v>
      </c>
      <c r="E35" s="40" t="s">
        <v>178</v>
      </c>
    </row>
    <row r="36" spans="1:5" ht="229.5">
      <c r="A36" t="s">
        <v>60</v>
      </c>
      <c r="E36" s="39" t="s">
        <v>179</v>
      </c>
    </row>
    <row r="37" spans="1:16" ht="12.75">
      <c r="A37" t="s">
        <v>49</v>
      </c>
      <c s="34" t="s">
        <v>110</v>
      </c>
      <c s="34" t="s">
        <v>180</v>
      </c>
      <c s="35" t="s">
        <v>57</v>
      </c>
      <c s="6" t="s">
        <v>181</v>
      </c>
      <c s="36" t="s">
        <v>85</v>
      </c>
      <c s="37">
        <v>5.88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182</v>
      </c>
    </row>
    <row r="39" spans="1:5" ht="51">
      <c r="A39" s="35" t="s">
        <v>58</v>
      </c>
      <c r="E39" s="40" t="s">
        <v>183</v>
      </c>
    </row>
    <row r="40" spans="1:5" ht="293.25">
      <c r="A40" t="s">
        <v>60</v>
      </c>
      <c r="E40" s="39" t="s">
        <v>184</v>
      </c>
    </row>
    <row r="41" spans="1:13" ht="12.75">
      <c r="A41" t="s">
        <v>46</v>
      </c>
      <c r="C41" s="31" t="s">
        <v>185</v>
      </c>
      <c r="E41" s="33" t="s">
        <v>186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115</v>
      </c>
      <c s="34" t="s">
        <v>187</v>
      </c>
      <c s="35" t="s">
        <v>57</v>
      </c>
      <c s="6" t="s">
        <v>188</v>
      </c>
      <c s="36" t="s">
        <v>189</v>
      </c>
      <c s="37">
        <v>646.35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190</v>
      </c>
    </row>
    <row r="44" spans="1:5" ht="102">
      <c r="A44" s="35" t="s">
        <v>58</v>
      </c>
      <c r="E44" s="40" t="s">
        <v>191</v>
      </c>
    </row>
    <row r="45" spans="1:5" ht="25.5">
      <c r="A45" t="s">
        <v>60</v>
      </c>
      <c r="E45" s="39" t="s">
        <v>192</v>
      </c>
    </row>
    <row r="46" spans="1:16" ht="12.75">
      <c r="A46" t="s">
        <v>49</v>
      </c>
      <c s="34" t="s">
        <v>124</v>
      </c>
      <c s="34" t="s">
        <v>193</v>
      </c>
      <c s="35" t="s">
        <v>57</v>
      </c>
      <c s="6" t="s">
        <v>194</v>
      </c>
      <c s="36" t="s">
        <v>85</v>
      </c>
      <c s="37">
        <v>11.289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195</v>
      </c>
    </row>
    <row r="48" spans="1:5" ht="63.75">
      <c r="A48" s="35" t="s">
        <v>58</v>
      </c>
      <c r="E48" s="40" t="s">
        <v>196</v>
      </c>
    </row>
    <row r="49" spans="1:5" ht="38.25">
      <c r="A49" t="s">
        <v>60</v>
      </c>
      <c r="E49" s="39" t="s">
        <v>197</v>
      </c>
    </row>
    <row r="50" spans="1:16" ht="12.75">
      <c r="A50" t="s">
        <v>49</v>
      </c>
      <c s="34" t="s">
        <v>122</v>
      </c>
      <c s="34" t="s">
        <v>198</v>
      </c>
      <c s="35" t="s">
        <v>57</v>
      </c>
      <c s="6" t="s">
        <v>199</v>
      </c>
      <c s="36" t="s">
        <v>189</v>
      </c>
      <c s="37">
        <v>121.417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195</v>
      </c>
    </row>
    <row r="52" spans="1:5" ht="63.75">
      <c r="A52" s="35" t="s">
        <v>58</v>
      </c>
      <c r="E52" s="40" t="s">
        <v>200</v>
      </c>
    </row>
    <row r="53" spans="1:5" ht="25.5">
      <c r="A53" t="s">
        <v>60</v>
      </c>
      <c r="E53" s="39" t="s">
        <v>201</v>
      </c>
    </row>
    <row r="54" spans="1:13" ht="12.75">
      <c r="A54" t="s">
        <v>46</v>
      </c>
      <c r="C54" s="31" t="s">
        <v>27</v>
      </c>
      <c r="E54" s="33" t="s">
        <v>202</v>
      </c>
      <c r="J54" s="32">
        <f>0</f>
      </c>
      <c s="32">
        <f>0</f>
      </c>
      <c s="32">
        <f>0+L55+L59+L63</f>
      </c>
      <c s="32">
        <f>0+M55+M59+M63</f>
      </c>
    </row>
    <row r="55" spans="1:16" ht="12.75">
      <c r="A55" t="s">
        <v>49</v>
      </c>
      <c s="34" t="s">
        <v>50</v>
      </c>
      <c s="34" t="s">
        <v>203</v>
      </c>
      <c s="35" t="s">
        <v>57</v>
      </c>
      <c s="6" t="s">
        <v>204</v>
      </c>
      <c s="36" t="s">
        <v>189</v>
      </c>
      <c s="37">
        <v>189.88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205</v>
      </c>
    </row>
    <row r="57" spans="1:5" ht="38.25">
      <c r="A57" s="35" t="s">
        <v>58</v>
      </c>
      <c r="E57" s="40" t="s">
        <v>206</v>
      </c>
    </row>
    <row r="58" spans="1:5" ht="25.5">
      <c r="A58" t="s">
        <v>60</v>
      </c>
      <c r="E58" s="39" t="s">
        <v>207</v>
      </c>
    </row>
    <row r="59" spans="1:16" ht="12.75">
      <c r="A59" t="s">
        <v>49</v>
      </c>
      <c s="34" t="s">
        <v>62</v>
      </c>
      <c s="34" t="s">
        <v>208</v>
      </c>
      <c s="35" t="s">
        <v>57</v>
      </c>
      <c s="6" t="s">
        <v>209</v>
      </c>
      <c s="36" t="s">
        <v>95</v>
      </c>
      <c s="37">
        <v>42.6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210</v>
      </c>
    </row>
    <row r="61" spans="1:5" ht="25.5">
      <c r="A61" s="35" t="s">
        <v>58</v>
      </c>
      <c r="E61" s="40" t="s">
        <v>211</v>
      </c>
    </row>
    <row r="62" spans="1:5" ht="165.75">
      <c r="A62" t="s">
        <v>60</v>
      </c>
      <c r="E62" s="39" t="s">
        <v>212</v>
      </c>
    </row>
    <row r="63" spans="1:16" ht="12.75">
      <c r="A63" t="s">
        <v>49</v>
      </c>
      <c s="34" t="s">
        <v>67</v>
      </c>
      <c s="34" t="s">
        <v>213</v>
      </c>
      <c s="35" t="s">
        <v>57</v>
      </c>
      <c s="6" t="s">
        <v>214</v>
      </c>
      <c s="36" t="s">
        <v>189</v>
      </c>
      <c s="37">
        <v>87.2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215</v>
      </c>
    </row>
    <row r="65" spans="1:5" ht="63.75">
      <c r="A65" s="35" t="s">
        <v>58</v>
      </c>
      <c r="E65" s="40" t="s">
        <v>216</v>
      </c>
    </row>
    <row r="66" spans="1:5" ht="51">
      <c r="A66" t="s">
        <v>60</v>
      </c>
      <c r="E66" s="39" t="s">
        <v>217</v>
      </c>
    </row>
    <row r="67" spans="1:13" ht="12.75">
      <c r="A67" t="s">
        <v>46</v>
      </c>
      <c r="C67" s="31" t="s">
        <v>26</v>
      </c>
      <c r="E67" s="33" t="s">
        <v>218</v>
      </c>
      <c r="J67" s="32">
        <f>0</f>
      </c>
      <c s="32">
        <f>0</f>
      </c>
      <c s="32">
        <f>0+L68</f>
      </c>
      <c s="32">
        <f>0+M68</f>
      </c>
    </row>
    <row r="68" spans="1:16" ht="25.5">
      <c r="A68" t="s">
        <v>49</v>
      </c>
      <c s="34" t="s">
        <v>74</v>
      </c>
      <c s="34" t="s">
        <v>219</v>
      </c>
      <c s="35" t="s">
        <v>57</v>
      </c>
      <c s="6" t="s">
        <v>220</v>
      </c>
      <c s="36" t="s">
        <v>85</v>
      </c>
      <c s="37">
        <v>50.56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221</v>
      </c>
    </row>
    <row r="70" spans="1:5" ht="38.25">
      <c r="A70" s="35" t="s">
        <v>58</v>
      </c>
      <c r="E70" s="40" t="s">
        <v>222</v>
      </c>
    </row>
    <row r="71" spans="1:5" ht="12.75">
      <c r="A71" t="s">
        <v>60</v>
      </c>
      <c r="E71" s="39" t="s">
        <v>223</v>
      </c>
    </row>
    <row r="72" spans="1:13" ht="12.75">
      <c r="A72" t="s">
        <v>46</v>
      </c>
      <c r="C72" s="31" t="s">
        <v>99</v>
      </c>
      <c r="E72" s="33" t="s">
        <v>224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225</v>
      </c>
      <c s="34" t="s">
        <v>226</v>
      </c>
      <c s="35" t="s">
        <v>57</v>
      </c>
      <c s="6" t="s">
        <v>227</v>
      </c>
      <c s="36" t="s">
        <v>85</v>
      </c>
      <c s="37">
        <v>20.197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51">
      <c r="A74" s="35" t="s">
        <v>56</v>
      </c>
      <c r="E74" s="39" t="s">
        <v>228</v>
      </c>
    </row>
    <row r="75" spans="1:5" ht="89.25">
      <c r="A75" s="35" t="s">
        <v>58</v>
      </c>
      <c r="E75" s="40" t="s">
        <v>229</v>
      </c>
    </row>
    <row r="76" spans="1:5" ht="38.25">
      <c r="A76" t="s">
        <v>60</v>
      </c>
      <c r="E76" s="39" t="s">
        <v>230</v>
      </c>
    </row>
    <row r="77" spans="1:16" ht="12.75">
      <c r="A77" t="s">
        <v>49</v>
      </c>
      <c s="34" t="s">
        <v>231</v>
      </c>
      <c s="34" t="s">
        <v>232</v>
      </c>
      <c s="35" t="s">
        <v>57</v>
      </c>
      <c s="6" t="s">
        <v>233</v>
      </c>
      <c s="36" t="s">
        <v>85</v>
      </c>
      <c s="37">
        <v>0.586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234</v>
      </c>
    </row>
    <row r="79" spans="1:5" ht="25.5">
      <c r="A79" s="35" t="s">
        <v>58</v>
      </c>
      <c r="E79" s="40" t="s">
        <v>235</v>
      </c>
    </row>
    <row r="80" spans="1:5" ht="102">
      <c r="A80" t="s">
        <v>60</v>
      </c>
      <c r="E80" s="39" t="s">
        <v>236</v>
      </c>
    </row>
    <row r="81" spans="1:16" ht="12.75">
      <c r="A81" t="s">
        <v>49</v>
      </c>
      <c s="34" t="s">
        <v>237</v>
      </c>
      <c s="34" t="s">
        <v>238</v>
      </c>
      <c s="35" t="s">
        <v>57</v>
      </c>
      <c s="6" t="s">
        <v>239</v>
      </c>
      <c s="36" t="s">
        <v>85</v>
      </c>
      <c s="37">
        <v>9.144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240</v>
      </c>
    </row>
    <row r="83" spans="1:5" ht="38.25">
      <c r="A83" s="35" t="s">
        <v>58</v>
      </c>
      <c r="E83" s="40" t="s">
        <v>241</v>
      </c>
    </row>
    <row r="84" spans="1:5" ht="369.75">
      <c r="A84" t="s">
        <v>60</v>
      </c>
      <c r="E84" s="39" t="s">
        <v>242</v>
      </c>
    </row>
    <row r="85" spans="1:13" ht="12.75">
      <c r="A85" t="s">
        <v>46</v>
      </c>
      <c r="C85" s="31" t="s">
        <v>243</v>
      </c>
      <c r="E85" s="33" t="s">
        <v>244</v>
      </c>
      <c r="J85" s="32">
        <f>0</f>
      </c>
      <c s="32">
        <f>0</f>
      </c>
      <c s="32">
        <f>0+L86</f>
      </c>
      <c s="32">
        <f>0+M86</f>
      </c>
    </row>
    <row r="86" spans="1:16" ht="25.5">
      <c r="A86" t="s">
        <v>49</v>
      </c>
      <c s="34" t="s">
        <v>245</v>
      </c>
      <c s="34" t="s">
        <v>246</v>
      </c>
      <c s="35" t="s">
        <v>57</v>
      </c>
      <c s="6" t="s">
        <v>247</v>
      </c>
      <c s="36" t="s">
        <v>85</v>
      </c>
      <c s="37">
        <v>149.348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248</v>
      </c>
    </row>
    <row r="88" spans="1:5" ht="102">
      <c r="A88" s="35" t="s">
        <v>58</v>
      </c>
      <c r="E88" s="40" t="s">
        <v>249</v>
      </c>
    </row>
    <row r="89" spans="1:5" ht="293.25">
      <c r="A89" t="s">
        <v>60</v>
      </c>
      <c r="E89" s="39" t="s">
        <v>250</v>
      </c>
    </row>
    <row r="90" spans="1:13" ht="12.75">
      <c r="A90" t="s">
        <v>46</v>
      </c>
      <c r="C90" s="31" t="s">
        <v>251</v>
      </c>
      <c r="E90" s="33" t="s">
        <v>252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168</v>
      </c>
      <c s="34" t="s">
        <v>253</v>
      </c>
      <c s="35" t="s">
        <v>57</v>
      </c>
      <c s="6" t="s">
        <v>254</v>
      </c>
      <c s="36" t="s">
        <v>95</v>
      </c>
      <c s="37">
        <v>16.6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255</v>
      </c>
    </row>
    <row r="93" spans="1:5" ht="25.5">
      <c r="A93" s="35" t="s">
        <v>58</v>
      </c>
      <c r="E93" s="40" t="s">
        <v>256</v>
      </c>
    </row>
    <row r="94" spans="1:5" ht="255">
      <c r="A94" t="s">
        <v>60</v>
      </c>
      <c r="E94" s="39" t="s">
        <v>257</v>
      </c>
    </row>
    <row r="95" spans="1:16" ht="12.75">
      <c r="A95" t="s">
        <v>49</v>
      </c>
      <c s="34" t="s">
        <v>185</v>
      </c>
      <c s="34" t="s">
        <v>258</v>
      </c>
      <c s="35" t="s">
        <v>57</v>
      </c>
      <c s="6" t="s">
        <v>259</v>
      </c>
      <c s="36" t="s">
        <v>95</v>
      </c>
      <c s="37">
        <v>6.7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260</v>
      </c>
    </row>
    <row r="97" spans="1:5" ht="25.5">
      <c r="A97" s="35" t="s">
        <v>58</v>
      </c>
      <c r="E97" s="40" t="s">
        <v>261</v>
      </c>
    </row>
    <row r="98" spans="1:5" ht="242.25">
      <c r="A98" t="s">
        <v>60</v>
      </c>
      <c r="E98" s="39" t="s">
        <v>262</v>
      </c>
    </row>
    <row r="99" spans="1:16" ht="12.75">
      <c r="A99" t="s">
        <v>49</v>
      </c>
      <c s="34" t="s">
        <v>263</v>
      </c>
      <c s="34" t="s">
        <v>264</v>
      </c>
      <c s="35" t="s">
        <v>57</v>
      </c>
      <c s="6" t="s">
        <v>265</v>
      </c>
      <c s="36" t="s">
        <v>118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266</v>
      </c>
    </row>
    <row r="101" spans="1:5" ht="25.5">
      <c r="A101" s="35" t="s">
        <v>58</v>
      </c>
      <c r="E101" s="40" t="s">
        <v>267</v>
      </c>
    </row>
    <row r="102" spans="1:5" ht="89.25">
      <c r="A102" t="s">
        <v>60</v>
      </c>
      <c r="E102" s="39" t="s">
        <v>268</v>
      </c>
    </row>
    <row r="103" spans="1:16" ht="12.75">
      <c r="A103" t="s">
        <v>49</v>
      </c>
      <c s="34" t="s">
        <v>269</v>
      </c>
      <c s="34" t="s">
        <v>270</v>
      </c>
      <c s="35" t="s">
        <v>57</v>
      </c>
      <c s="6" t="s">
        <v>271</v>
      </c>
      <c s="36" t="s">
        <v>118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272</v>
      </c>
    </row>
    <row r="105" spans="1:5" ht="25.5">
      <c r="A105" s="35" t="s">
        <v>58</v>
      </c>
      <c r="E105" s="40" t="s">
        <v>273</v>
      </c>
    </row>
    <row r="106" spans="1:5" ht="153">
      <c r="A106" t="s">
        <v>60</v>
      </c>
      <c r="E106" s="39" t="s">
        <v>274</v>
      </c>
    </row>
    <row r="107" spans="1:13" ht="12.75">
      <c r="A107" t="s">
        <v>46</v>
      </c>
      <c r="C107" s="31" t="s">
        <v>275</v>
      </c>
      <c r="E107" s="33" t="s">
        <v>276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277</v>
      </c>
      <c s="34" t="s">
        <v>278</v>
      </c>
      <c s="35" t="s">
        <v>57</v>
      </c>
      <c s="6" t="s">
        <v>279</v>
      </c>
      <c s="36" t="s">
        <v>189</v>
      </c>
      <c s="37">
        <v>26.2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280</v>
      </c>
    </row>
    <row r="110" spans="1:5" ht="38.25">
      <c r="A110" s="35" t="s">
        <v>58</v>
      </c>
      <c r="E110" s="40" t="s">
        <v>281</v>
      </c>
    </row>
    <row r="111" spans="1:5" ht="127.5">
      <c r="A111" t="s">
        <v>60</v>
      </c>
      <c r="E111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283</v>
      </c>
      <c r="E4" s="26" t="s">
        <v>284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COUNTIFS(L8:L258,"=0",A8:A258,"P")+COUNTIFS(L8:L258,"",A8:A258,"P")+SUM(Q8:Q258)</f>
      </c>
    </row>
    <row r="8" spans="1:13" ht="12.75">
      <c r="A8" t="s">
        <v>44</v>
      </c>
      <c r="C8" s="28" t="s">
        <v>287</v>
      </c>
      <c r="E8" s="30" t="s">
        <v>286</v>
      </c>
      <c r="J8" s="29">
        <f>0+J9+J34+J87+J100+J129+J166+J183+J208+J213</f>
      </c>
      <c s="29">
        <f>0+K9+K34+K87+K100+K129+K166+K183+K208+K213</f>
      </c>
      <c s="29">
        <f>0+L9+L34+L87+L100+L129+L166+L183+L208+L213</f>
      </c>
      <c s="29">
        <f>0+M9+M34+M87+M100+M129+M166+M183+M208+M213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82</v>
      </c>
      <c s="34" t="s">
        <v>288</v>
      </c>
      <c s="35" t="s">
        <v>289</v>
      </c>
      <c s="6" t="s">
        <v>290</v>
      </c>
      <c s="36" t="s">
        <v>54</v>
      </c>
      <c s="37">
        <v>2.466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291</v>
      </c>
      <c>
        <f>(M10*0)/100</f>
      </c>
      <c t="s">
        <v>47</v>
      </c>
    </row>
    <row r="11" spans="1:5" ht="25.5">
      <c r="A11" s="35" t="s">
        <v>56</v>
      </c>
      <c r="E11" s="39" t="s">
        <v>78</v>
      </c>
    </row>
    <row r="12" spans="1:5" ht="63.75">
      <c r="A12" s="35" t="s">
        <v>58</v>
      </c>
      <c r="E12" s="40" t="s">
        <v>292</v>
      </c>
    </row>
    <row r="13" spans="1:5" ht="140.25">
      <c r="A13" t="s">
        <v>60</v>
      </c>
      <c r="E13" s="39" t="s">
        <v>293</v>
      </c>
    </row>
    <row r="14" spans="1:16" ht="12.75">
      <c r="A14" t="s">
        <v>49</v>
      </c>
      <c s="34" t="s">
        <v>27</v>
      </c>
      <c s="34" t="s">
        <v>294</v>
      </c>
      <c s="35" t="s">
        <v>57</v>
      </c>
      <c s="6" t="s">
        <v>295</v>
      </c>
      <c s="36" t="s">
        <v>296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291</v>
      </c>
      <c>
        <f>(M14*0)/100</f>
      </c>
      <c t="s">
        <v>47</v>
      </c>
    </row>
    <row r="15" spans="1:5" ht="12.75">
      <c r="A15" s="35" t="s">
        <v>56</v>
      </c>
      <c r="E15" s="39" t="s">
        <v>57</v>
      </c>
    </row>
    <row r="16" spans="1:5" ht="25.5">
      <c r="A16" s="35" t="s">
        <v>58</v>
      </c>
      <c r="E16" s="40" t="s">
        <v>297</v>
      </c>
    </row>
    <row r="17" spans="1:5" ht="12.75">
      <c r="A17" t="s">
        <v>60</v>
      </c>
      <c r="E17" s="39" t="s">
        <v>298</v>
      </c>
    </row>
    <row r="18" spans="1:16" ht="38.25">
      <c r="A18" t="s">
        <v>49</v>
      </c>
      <c s="34" t="s">
        <v>299</v>
      </c>
      <c s="34" t="s">
        <v>300</v>
      </c>
      <c s="35" t="s">
        <v>301</v>
      </c>
      <c s="6" t="s">
        <v>302</v>
      </c>
      <c s="36" t="s">
        <v>54</v>
      </c>
      <c s="37">
        <v>4470.723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291</v>
      </c>
      <c>
        <f>(M18*0)/100</f>
      </c>
      <c t="s">
        <v>47</v>
      </c>
    </row>
    <row r="19" spans="1:5" ht="25.5">
      <c r="A19" s="35" t="s">
        <v>56</v>
      </c>
      <c r="E19" s="39" t="s">
        <v>78</v>
      </c>
    </row>
    <row r="20" spans="1:5" ht="12.75">
      <c r="A20" s="35" t="s">
        <v>58</v>
      </c>
      <c r="E20" s="40" t="s">
        <v>303</v>
      </c>
    </row>
    <row r="21" spans="1:5" ht="140.25">
      <c r="A21" t="s">
        <v>60</v>
      </c>
      <c r="E21" s="39" t="s">
        <v>293</v>
      </c>
    </row>
    <row r="22" spans="1:16" ht="25.5">
      <c r="A22" t="s">
        <v>49</v>
      </c>
      <c s="34" t="s">
        <v>304</v>
      </c>
      <c s="34" t="s">
        <v>305</v>
      </c>
      <c s="35" t="s">
        <v>306</v>
      </c>
      <c s="6" t="s">
        <v>307</v>
      </c>
      <c s="36" t="s">
        <v>54</v>
      </c>
      <c s="37">
        <v>300.813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291</v>
      </c>
      <c>
        <f>(M22*21)/100</f>
      </c>
      <c t="s">
        <v>27</v>
      </c>
    </row>
    <row r="23" spans="1:5" ht="38.25">
      <c r="A23" s="35" t="s">
        <v>56</v>
      </c>
      <c r="E23" s="39" t="s">
        <v>71</v>
      </c>
    </row>
    <row r="24" spans="1:5" ht="12.75">
      <c r="A24" s="35" t="s">
        <v>58</v>
      </c>
      <c r="E24" s="40" t="s">
        <v>308</v>
      </c>
    </row>
    <row r="25" spans="1:5" ht="140.25">
      <c r="A25" t="s">
        <v>60</v>
      </c>
      <c r="E25" s="39" t="s">
        <v>293</v>
      </c>
    </row>
    <row r="26" spans="1:16" ht="25.5">
      <c r="A26" t="s">
        <v>49</v>
      </c>
      <c s="34" t="s">
        <v>309</v>
      </c>
      <c s="34" t="s">
        <v>68</v>
      </c>
      <c s="35" t="s">
        <v>310</v>
      </c>
      <c s="6" t="s">
        <v>311</v>
      </c>
      <c s="36" t="s">
        <v>54</v>
      </c>
      <c s="37">
        <v>6.72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291</v>
      </c>
      <c>
        <f>(M26*0)/100</f>
      </c>
      <c t="s">
        <v>47</v>
      </c>
    </row>
    <row r="27" spans="1:5" ht="38.25">
      <c r="A27" s="35" t="s">
        <v>56</v>
      </c>
      <c r="E27" s="39" t="s">
        <v>312</v>
      </c>
    </row>
    <row r="28" spans="1:5" ht="25.5">
      <c r="A28" s="35" t="s">
        <v>58</v>
      </c>
      <c r="E28" s="40" t="s">
        <v>313</v>
      </c>
    </row>
    <row r="29" spans="1:5" ht="140.25">
      <c r="A29" t="s">
        <v>60</v>
      </c>
      <c r="E29" s="39" t="s">
        <v>293</v>
      </c>
    </row>
    <row r="30" spans="1:16" ht="25.5">
      <c r="A30" t="s">
        <v>49</v>
      </c>
      <c s="34" t="s">
        <v>314</v>
      </c>
      <c s="34" t="s">
        <v>148</v>
      </c>
      <c s="35" t="s">
        <v>149</v>
      </c>
      <c s="6" t="s">
        <v>150</v>
      </c>
      <c s="36" t="s">
        <v>54</v>
      </c>
      <c s="37">
        <v>1145.041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291</v>
      </c>
      <c>
        <f>(M30*0)/100</f>
      </c>
      <c t="s">
        <v>47</v>
      </c>
    </row>
    <row r="31" spans="1:5" ht="38.25">
      <c r="A31" s="35" t="s">
        <v>56</v>
      </c>
      <c r="E31" s="39" t="s">
        <v>71</v>
      </c>
    </row>
    <row r="32" spans="1:5" ht="63.75">
      <c r="A32" s="35" t="s">
        <v>58</v>
      </c>
      <c r="E32" s="40" t="s">
        <v>315</v>
      </c>
    </row>
    <row r="33" spans="1:5" ht="140.25">
      <c r="A33" t="s">
        <v>60</v>
      </c>
      <c r="E33" s="39" t="s">
        <v>293</v>
      </c>
    </row>
    <row r="34" spans="1:13" ht="12.75">
      <c r="A34" t="s">
        <v>46</v>
      </c>
      <c r="C34" s="31" t="s">
        <v>82</v>
      </c>
      <c r="E34" s="33" t="s">
        <v>316</v>
      </c>
      <c r="J34" s="32">
        <f>0</f>
      </c>
      <c s="32">
        <f>0</f>
      </c>
      <c s="32">
        <f>0+L35+L39+L43+L47+L51+L55+L59+L63+L67+L71+L75+L79+L83</f>
      </c>
      <c s="32">
        <f>0+M35+M39+M43+M47+M51+M55+M59+M63+M67+M71+M75+M79+M83</f>
      </c>
    </row>
    <row r="35" spans="1:16" ht="12.75">
      <c r="A35" t="s">
        <v>49</v>
      </c>
      <c s="34" t="s">
        <v>26</v>
      </c>
      <c s="34" t="s">
        <v>317</v>
      </c>
      <c s="35" t="s">
        <v>57</v>
      </c>
      <c s="6" t="s">
        <v>318</v>
      </c>
      <c s="36" t="s">
        <v>189</v>
      </c>
      <c s="37">
        <v>608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291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76.5">
      <c r="A37" s="35" t="s">
        <v>58</v>
      </c>
      <c r="E37" s="40" t="s">
        <v>319</v>
      </c>
    </row>
    <row r="38" spans="1:5" ht="38.25">
      <c r="A38" t="s">
        <v>60</v>
      </c>
      <c r="E38" s="39" t="s">
        <v>320</v>
      </c>
    </row>
    <row r="39" spans="1:16" ht="12.75">
      <c r="A39" t="s">
        <v>49</v>
      </c>
      <c s="34" t="s">
        <v>99</v>
      </c>
      <c s="34" t="s">
        <v>321</v>
      </c>
      <c s="35" t="s">
        <v>57</v>
      </c>
      <c s="6" t="s">
        <v>322</v>
      </c>
      <c s="36" t="s">
        <v>118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291</v>
      </c>
      <c>
        <f>(M39*0)/100</f>
      </c>
      <c t="s">
        <v>47</v>
      </c>
    </row>
    <row r="40" spans="1:5" ht="12.75">
      <c r="A40" s="35" t="s">
        <v>56</v>
      </c>
      <c r="E40" s="39" t="s">
        <v>57</v>
      </c>
    </row>
    <row r="41" spans="1:5" ht="25.5">
      <c r="A41" s="35" t="s">
        <v>58</v>
      </c>
      <c r="E41" s="40" t="s">
        <v>323</v>
      </c>
    </row>
    <row r="42" spans="1:5" ht="165.75">
      <c r="A42" t="s">
        <v>60</v>
      </c>
      <c r="E42" s="39" t="s">
        <v>324</v>
      </c>
    </row>
    <row r="43" spans="1:16" ht="25.5">
      <c r="A43" t="s">
        <v>49</v>
      </c>
      <c s="34" t="s">
        <v>80</v>
      </c>
      <c s="34" t="s">
        <v>325</v>
      </c>
      <c s="35" t="s">
        <v>57</v>
      </c>
      <c s="6" t="s">
        <v>326</v>
      </c>
      <c s="36" t="s">
        <v>85</v>
      </c>
      <c s="37">
        <v>6.72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291</v>
      </c>
      <c>
        <f>(M43*0)/100</f>
      </c>
      <c t="s">
        <v>47</v>
      </c>
    </row>
    <row r="44" spans="1:5" ht="12.75">
      <c r="A44" s="35" t="s">
        <v>56</v>
      </c>
      <c r="E44" s="39" t="s">
        <v>57</v>
      </c>
    </row>
    <row r="45" spans="1:5" ht="25.5">
      <c r="A45" s="35" t="s">
        <v>58</v>
      </c>
      <c r="E45" s="40" t="s">
        <v>327</v>
      </c>
    </row>
    <row r="46" spans="1:5" ht="63.75">
      <c r="A46" t="s">
        <v>60</v>
      </c>
      <c r="E46" s="39" t="s">
        <v>328</v>
      </c>
    </row>
    <row r="47" spans="1:16" ht="12.75">
      <c r="A47" t="s">
        <v>49</v>
      </c>
      <c s="34" t="s">
        <v>110</v>
      </c>
      <c s="34" t="s">
        <v>329</v>
      </c>
      <c s="35" t="s">
        <v>57</v>
      </c>
      <c s="6" t="s">
        <v>330</v>
      </c>
      <c s="36" t="s">
        <v>85</v>
      </c>
      <c s="37">
        <v>7.2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291</v>
      </c>
      <c>
        <f>(M47*0)/100</f>
      </c>
      <c t="s">
        <v>47</v>
      </c>
    </row>
    <row r="48" spans="1:5" ht="12.75">
      <c r="A48" s="35" t="s">
        <v>56</v>
      </c>
      <c r="E48" s="39" t="s">
        <v>57</v>
      </c>
    </row>
    <row r="49" spans="1:5" ht="25.5">
      <c r="A49" s="35" t="s">
        <v>58</v>
      </c>
      <c r="E49" s="40" t="s">
        <v>331</v>
      </c>
    </row>
    <row r="50" spans="1:5" ht="63.75">
      <c r="A50" t="s">
        <v>60</v>
      </c>
      <c r="E50" s="39" t="s">
        <v>328</v>
      </c>
    </row>
    <row r="51" spans="1:16" ht="12.75">
      <c r="A51" t="s">
        <v>49</v>
      </c>
      <c s="34" t="s">
        <v>115</v>
      </c>
      <c s="34" t="s">
        <v>332</v>
      </c>
      <c s="35" t="s">
        <v>57</v>
      </c>
      <c s="6" t="s">
        <v>333</v>
      </c>
      <c s="36" t="s">
        <v>85</v>
      </c>
      <c s="37">
        <v>91.2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291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89.25">
      <c r="A53" s="35" t="s">
        <v>58</v>
      </c>
      <c r="E53" s="40" t="s">
        <v>334</v>
      </c>
    </row>
    <row r="54" spans="1:5" ht="38.25">
      <c r="A54" t="s">
        <v>60</v>
      </c>
      <c r="E54" s="39" t="s">
        <v>335</v>
      </c>
    </row>
    <row r="55" spans="1:16" ht="12.75">
      <c r="A55" t="s">
        <v>49</v>
      </c>
      <c s="34" t="s">
        <v>124</v>
      </c>
      <c s="34" t="s">
        <v>336</v>
      </c>
      <c s="35" t="s">
        <v>57</v>
      </c>
      <c s="6" t="s">
        <v>337</v>
      </c>
      <c s="36" t="s">
        <v>85</v>
      </c>
      <c s="37">
        <v>1894.341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291</v>
      </c>
      <c>
        <f>(M55*0)/100</f>
      </c>
      <c t="s">
        <v>47</v>
      </c>
    </row>
    <row r="56" spans="1:5" ht="12.75">
      <c r="A56" s="35" t="s">
        <v>56</v>
      </c>
      <c r="E56" s="39" t="s">
        <v>57</v>
      </c>
    </row>
    <row r="57" spans="1:5" ht="140.25">
      <c r="A57" s="35" t="s">
        <v>58</v>
      </c>
      <c r="E57" s="40" t="s">
        <v>338</v>
      </c>
    </row>
    <row r="58" spans="1:5" ht="318.75">
      <c r="A58" t="s">
        <v>60</v>
      </c>
      <c r="E58" s="39" t="s">
        <v>163</v>
      </c>
    </row>
    <row r="59" spans="1:16" ht="12.75">
      <c r="A59" t="s">
        <v>49</v>
      </c>
      <c s="34" t="s">
        <v>122</v>
      </c>
      <c s="34" t="s">
        <v>339</v>
      </c>
      <c s="35" t="s">
        <v>57</v>
      </c>
      <c s="6" t="s">
        <v>340</v>
      </c>
      <c s="36" t="s">
        <v>85</v>
      </c>
      <c s="37">
        <v>811.861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291</v>
      </c>
      <c>
        <f>(M59*0)/100</f>
      </c>
      <c t="s">
        <v>47</v>
      </c>
    </row>
    <row r="60" spans="1:5" ht="12.75">
      <c r="A60" s="35" t="s">
        <v>56</v>
      </c>
      <c r="E60" s="39" t="s">
        <v>57</v>
      </c>
    </row>
    <row r="61" spans="1:5" ht="140.25">
      <c r="A61" s="35" t="s">
        <v>58</v>
      </c>
      <c r="E61" s="40" t="s">
        <v>341</v>
      </c>
    </row>
    <row r="62" spans="1:5" ht="318.75">
      <c r="A62" t="s">
        <v>60</v>
      </c>
      <c r="E62" s="39" t="s">
        <v>342</v>
      </c>
    </row>
    <row r="63" spans="1:16" ht="12.75">
      <c r="A63" t="s">
        <v>49</v>
      </c>
      <c s="34" t="s">
        <v>50</v>
      </c>
      <c s="34" t="s">
        <v>159</v>
      </c>
      <c s="35" t="s">
        <v>57</v>
      </c>
      <c s="6" t="s">
        <v>160</v>
      </c>
      <c s="36" t="s">
        <v>85</v>
      </c>
      <c s="37">
        <v>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291</v>
      </c>
      <c>
        <f>(M63*0)/100</f>
      </c>
      <c t="s">
        <v>47</v>
      </c>
    </row>
    <row r="64" spans="1:5" ht="12.75">
      <c r="A64" s="35" t="s">
        <v>56</v>
      </c>
      <c r="E64" s="39" t="s">
        <v>57</v>
      </c>
    </row>
    <row r="65" spans="1:5" ht="38.25">
      <c r="A65" s="35" t="s">
        <v>58</v>
      </c>
      <c r="E65" s="40" t="s">
        <v>343</v>
      </c>
    </row>
    <row r="66" spans="1:5" ht="318.75">
      <c r="A66" t="s">
        <v>60</v>
      </c>
      <c r="E66" s="39" t="s">
        <v>163</v>
      </c>
    </row>
    <row r="67" spans="1:16" ht="12.75">
      <c r="A67" t="s">
        <v>49</v>
      </c>
      <c s="34" t="s">
        <v>62</v>
      </c>
      <c s="34" t="s">
        <v>344</v>
      </c>
      <c s="35" t="s">
        <v>57</v>
      </c>
      <c s="6" t="s">
        <v>345</v>
      </c>
      <c s="36" t="s">
        <v>85</v>
      </c>
      <c s="37">
        <v>2784.202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291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25.5">
      <c r="A69" s="35" t="s">
        <v>58</v>
      </c>
      <c r="E69" s="40" t="s">
        <v>346</v>
      </c>
    </row>
    <row r="70" spans="1:5" ht="191.25">
      <c r="A70" t="s">
        <v>60</v>
      </c>
      <c r="E70" s="39" t="s">
        <v>347</v>
      </c>
    </row>
    <row r="71" spans="1:16" ht="12.75">
      <c r="A71" t="s">
        <v>49</v>
      </c>
      <c s="34" t="s">
        <v>67</v>
      </c>
      <c s="34" t="s">
        <v>175</v>
      </c>
      <c s="35" t="s">
        <v>57</v>
      </c>
      <c s="6" t="s">
        <v>176</v>
      </c>
      <c s="36" t="s">
        <v>85</v>
      </c>
      <c s="37">
        <v>453.81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291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02">
      <c r="A73" s="35" t="s">
        <v>58</v>
      </c>
      <c r="E73" s="40" t="s">
        <v>348</v>
      </c>
    </row>
    <row r="74" spans="1:5" ht="229.5">
      <c r="A74" t="s">
        <v>60</v>
      </c>
      <c r="E74" s="39" t="s">
        <v>179</v>
      </c>
    </row>
    <row r="75" spans="1:16" ht="12.75">
      <c r="A75" t="s">
        <v>49</v>
      </c>
      <c s="34" t="s">
        <v>74</v>
      </c>
      <c s="34" t="s">
        <v>349</v>
      </c>
      <c s="35" t="s">
        <v>57</v>
      </c>
      <c s="6" t="s">
        <v>350</v>
      </c>
      <c s="36" t="s">
        <v>189</v>
      </c>
      <c s="37">
        <v>608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291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89.25">
      <c r="A77" s="35" t="s">
        <v>58</v>
      </c>
      <c r="E77" s="40" t="s">
        <v>351</v>
      </c>
    </row>
    <row r="78" spans="1:5" ht="38.25">
      <c r="A78" t="s">
        <v>60</v>
      </c>
      <c r="E78" s="39" t="s">
        <v>197</v>
      </c>
    </row>
    <row r="79" spans="1:16" ht="12.75">
      <c r="A79" t="s">
        <v>49</v>
      </c>
      <c s="34" t="s">
        <v>225</v>
      </c>
      <c s="34" t="s">
        <v>352</v>
      </c>
      <c s="35" t="s">
        <v>57</v>
      </c>
      <c s="6" t="s">
        <v>353</v>
      </c>
      <c s="36" t="s">
        <v>189</v>
      </c>
      <c s="37">
        <v>608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291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89.25">
      <c r="A81" s="35" t="s">
        <v>58</v>
      </c>
      <c r="E81" s="40" t="s">
        <v>354</v>
      </c>
    </row>
    <row r="82" spans="1:5" ht="25.5">
      <c r="A82" t="s">
        <v>60</v>
      </c>
      <c r="E82" s="39" t="s">
        <v>355</v>
      </c>
    </row>
    <row r="83" spans="1:16" ht="12.75">
      <c r="A83" t="s">
        <v>49</v>
      </c>
      <c s="34" t="s">
        <v>231</v>
      </c>
      <c s="34" t="s">
        <v>356</v>
      </c>
      <c s="35" t="s">
        <v>57</v>
      </c>
      <c s="6" t="s">
        <v>357</v>
      </c>
      <c s="36" t="s">
        <v>189</v>
      </c>
      <c s="37">
        <v>608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291</v>
      </c>
      <c>
        <f>(M83*21)/100</f>
      </c>
      <c t="s">
        <v>27</v>
      </c>
    </row>
    <row r="84" spans="1:5" ht="12.75">
      <c r="A84" s="35" t="s">
        <v>56</v>
      </c>
      <c r="E84" s="39" t="s">
        <v>57</v>
      </c>
    </row>
    <row r="85" spans="1:5" ht="89.25">
      <c r="A85" s="35" t="s">
        <v>58</v>
      </c>
      <c r="E85" s="40" t="s">
        <v>358</v>
      </c>
    </row>
    <row r="86" spans="1:5" ht="38.25">
      <c r="A86" t="s">
        <v>60</v>
      </c>
      <c r="E86" s="39" t="s">
        <v>359</v>
      </c>
    </row>
    <row r="87" spans="1:13" ht="12.75">
      <c r="A87" t="s">
        <v>46</v>
      </c>
      <c r="C87" s="31" t="s">
        <v>27</v>
      </c>
      <c r="E87" s="33" t="s">
        <v>202</v>
      </c>
      <c r="J87" s="32">
        <f>0</f>
      </c>
      <c s="32">
        <f>0</f>
      </c>
      <c s="32">
        <f>0+L88+L92+L96</f>
      </c>
      <c s="32">
        <f>0+M88+M92+M96</f>
      </c>
    </row>
    <row r="88" spans="1:16" ht="12.75">
      <c r="A88" t="s">
        <v>49</v>
      </c>
      <c s="34" t="s">
        <v>245</v>
      </c>
      <c s="34" t="s">
        <v>360</v>
      </c>
      <c s="35" t="s">
        <v>57</v>
      </c>
      <c s="6" t="s">
        <v>361</v>
      </c>
      <c s="36" t="s">
        <v>85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291</v>
      </c>
      <c>
        <f>(M88*0)/100</f>
      </c>
      <c t="s">
        <v>47</v>
      </c>
    </row>
    <row r="89" spans="1:5" ht="12.75">
      <c r="A89" s="35" t="s">
        <v>56</v>
      </c>
      <c r="E89" s="39" t="s">
        <v>57</v>
      </c>
    </row>
    <row r="90" spans="1:5" ht="25.5">
      <c r="A90" s="35" t="s">
        <v>58</v>
      </c>
      <c r="E90" s="40" t="s">
        <v>362</v>
      </c>
    </row>
    <row r="91" spans="1:5" ht="369.75">
      <c r="A91" t="s">
        <v>60</v>
      </c>
      <c r="E91" s="39" t="s">
        <v>363</v>
      </c>
    </row>
    <row r="92" spans="1:16" ht="12.75">
      <c r="A92" t="s">
        <v>49</v>
      </c>
      <c s="34" t="s">
        <v>168</v>
      </c>
      <c s="34" t="s">
        <v>364</v>
      </c>
      <c s="35" t="s">
        <v>57</v>
      </c>
      <c s="6" t="s">
        <v>365</v>
      </c>
      <c s="36" t="s">
        <v>85</v>
      </c>
      <c s="37">
        <v>64.2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291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25.5">
      <c r="A94" s="35" t="s">
        <v>58</v>
      </c>
      <c r="E94" s="40" t="s">
        <v>366</v>
      </c>
    </row>
    <row r="95" spans="1:5" ht="369.75">
      <c r="A95" t="s">
        <v>60</v>
      </c>
      <c r="E95" s="39" t="s">
        <v>363</v>
      </c>
    </row>
    <row r="96" spans="1:16" ht="12.75">
      <c r="A96" t="s">
        <v>49</v>
      </c>
      <c s="34" t="s">
        <v>185</v>
      </c>
      <c s="34" t="s">
        <v>367</v>
      </c>
      <c s="35" t="s">
        <v>57</v>
      </c>
      <c s="6" t="s">
        <v>368</v>
      </c>
      <c s="36" t="s">
        <v>54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291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25.5">
      <c r="A98" s="35" t="s">
        <v>58</v>
      </c>
      <c r="E98" s="40" t="s">
        <v>369</v>
      </c>
    </row>
    <row r="99" spans="1:5" ht="267.75">
      <c r="A99" t="s">
        <v>60</v>
      </c>
      <c r="E99" s="39" t="s">
        <v>370</v>
      </c>
    </row>
    <row r="100" spans="1:13" ht="12.75">
      <c r="A100" t="s">
        <v>46</v>
      </c>
      <c r="C100" s="31" t="s">
        <v>26</v>
      </c>
      <c r="E100" s="33" t="s">
        <v>218</v>
      </c>
      <c r="J100" s="32">
        <f>0</f>
      </c>
      <c s="32">
        <f>0</f>
      </c>
      <c s="32">
        <f>0+L101+L105+L109+L113+L117+L121+L125</f>
      </c>
      <c s="32">
        <f>0+M101+M105+M109+M113+M117+M121+M125</f>
      </c>
    </row>
    <row r="101" spans="1:16" ht="12.75">
      <c r="A101" t="s">
        <v>49</v>
      </c>
      <c s="34" t="s">
        <v>263</v>
      </c>
      <c s="34" t="s">
        <v>371</v>
      </c>
      <c s="35" t="s">
        <v>57</v>
      </c>
      <c s="6" t="s">
        <v>372</v>
      </c>
      <c s="36" t="s">
        <v>85</v>
      </c>
      <c s="37">
        <v>18.2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291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53">
      <c r="A103" s="35" t="s">
        <v>58</v>
      </c>
      <c r="E103" s="40" t="s">
        <v>373</v>
      </c>
    </row>
    <row r="104" spans="1:5" ht="382.5">
      <c r="A104" t="s">
        <v>60</v>
      </c>
      <c r="E104" s="39" t="s">
        <v>374</v>
      </c>
    </row>
    <row r="105" spans="1:16" ht="12.75">
      <c r="A105" t="s">
        <v>49</v>
      </c>
      <c s="34" t="s">
        <v>269</v>
      </c>
      <c s="34" t="s">
        <v>375</v>
      </c>
      <c s="35" t="s">
        <v>57</v>
      </c>
      <c s="6" t="s">
        <v>376</v>
      </c>
      <c s="36" t="s">
        <v>54</v>
      </c>
      <c s="37">
        <v>2.203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291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76.5">
      <c r="A107" s="35" t="s">
        <v>58</v>
      </c>
      <c r="E107" s="40" t="s">
        <v>377</v>
      </c>
    </row>
    <row r="108" spans="1:5" ht="242.25">
      <c r="A108" t="s">
        <v>60</v>
      </c>
      <c r="E108" s="39" t="s">
        <v>378</v>
      </c>
    </row>
    <row r="109" spans="1:16" ht="12.75">
      <c r="A109" t="s">
        <v>49</v>
      </c>
      <c s="34" t="s">
        <v>147</v>
      </c>
      <c s="34" t="s">
        <v>379</v>
      </c>
      <c s="35" t="s">
        <v>57</v>
      </c>
      <c s="6" t="s">
        <v>380</v>
      </c>
      <c s="36" t="s">
        <v>85</v>
      </c>
      <c s="37">
        <v>31.293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291</v>
      </c>
      <c>
        <f>(M109*0)/100</f>
      </c>
      <c t="s">
        <v>47</v>
      </c>
    </row>
    <row r="110" spans="1:5" ht="12.75">
      <c r="A110" s="35" t="s">
        <v>56</v>
      </c>
      <c r="E110" s="39" t="s">
        <v>57</v>
      </c>
    </row>
    <row r="111" spans="1:5" ht="89.25">
      <c r="A111" s="35" t="s">
        <v>58</v>
      </c>
      <c r="E111" s="40" t="s">
        <v>381</v>
      </c>
    </row>
    <row r="112" spans="1:5" ht="25.5">
      <c r="A112" t="s">
        <v>60</v>
      </c>
      <c r="E112" s="39" t="s">
        <v>382</v>
      </c>
    </row>
    <row r="113" spans="1:16" ht="12.75">
      <c r="A113" t="s">
        <v>49</v>
      </c>
      <c s="34" t="s">
        <v>237</v>
      </c>
      <c s="34" t="s">
        <v>383</v>
      </c>
      <c s="35" t="s">
        <v>57</v>
      </c>
      <c s="6" t="s">
        <v>384</v>
      </c>
      <c s="36" t="s">
        <v>85</v>
      </c>
      <c s="37">
        <v>33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291</v>
      </c>
      <c>
        <f>(M113*0)/100</f>
      </c>
      <c t="s">
        <v>47</v>
      </c>
    </row>
    <row r="114" spans="1:5" ht="12.75">
      <c r="A114" s="35" t="s">
        <v>56</v>
      </c>
      <c r="E114" s="39" t="s">
        <v>57</v>
      </c>
    </row>
    <row r="115" spans="1:5" ht="63.75">
      <c r="A115" s="35" t="s">
        <v>58</v>
      </c>
      <c r="E115" s="40" t="s">
        <v>385</v>
      </c>
    </row>
    <row r="116" spans="1:5" ht="38.25">
      <c r="A116" t="s">
        <v>60</v>
      </c>
      <c r="E116" s="39" t="s">
        <v>386</v>
      </c>
    </row>
    <row r="117" spans="1:16" ht="12.75">
      <c r="A117" t="s">
        <v>49</v>
      </c>
      <c s="34" t="s">
        <v>277</v>
      </c>
      <c s="34" t="s">
        <v>387</v>
      </c>
      <c s="35" t="s">
        <v>57</v>
      </c>
      <c s="6" t="s">
        <v>388</v>
      </c>
      <c s="36" t="s">
        <v>389</v>
      </c>
      <c s="37">
        <v>2325.2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291</v>
      </c>
      <c>
        <f>(M117*21)/100</f>
      </c>
      <c t="s">
        <v>27</v>
      </c>
    </row>
    <row r="118" spans="1:5" ht="12.75">
      <c r="A118" s="35" t="s">
        <v>56</v>
      </c>
      <c r="E118" s="39" t="s">
        <v>390</v>
      </c>
    </row>
    <row r="119" spans="1:5" ht="38.25">
      <c r="A119" s="35" t="s">
        <v>58</v>
      </c>
      <c r="E119" s="40" t="s">
        <v>391</v>
      </c>
    </row>
    <row r="120" spans="1:5" ht="293.25">
      <c r="A120" t="s">
        <v>60</v>
      </c>
      <c r="E120" s="39" t="s">
        <v>392</v>
      </c>
    </row>
    <row r="121" spans="1:16" ht="12.75">
      <c r="A121" t="s">
        <v>49</v>
      </c>
      <c s="34" t="s">
        <v>393</v>
      </c>
      <c s="34" t="s">
        <v>394</v>
      </c>
      <c s="35" t="s">
        <v>57</v>
      </c>
      <c s="6" t="s">
        <v>395</v>
      </c>
      <c s="36" t="s">
        <v>85</v>
      </c>
      <c s="37">
        <v>251.6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396</v>
      </c>
      <c>
        <f>(M121*0)/100</f>
      </c>
      <c t="s">
        <v>47</v>
      </c>
    </row>
    <row r="122" spans="1:5" ht="12.75">
      <c r="A122" s="35" t="s">
        <v>56</v>
      </c>
      <c r="E122" s="39" t="s">
        <v>57</v>
      </c>
    </row>
    <row r="123" spans="1:5" ht="38.25">
      <c r="A123" s="35" t="s">
        <v>58</v>
      </c>
      <c r="E123" s="40" t="s">
        <v>397</v>
      </c>
    </row>
    <row r="124" spans="1:5" ht="369.75">
      <c r="A124" t="s">
        <v>60</v>
      </c>
      <c r="E124" s="39" t="s">
        <v>242</v>
      </c>
    </row>
    <row r="125" spans="1:16" ht="12.75">
      <c r="A125" t="s">
        <v>49</v>
      </c>
      <c s="34" t="s">
        <v>398</v>
      </c>
      <c s="34" t="s">
        <v>399</v>
      </c>
      <c s="35" t="s">
        <v>57</v>
      </c>
      <c s="6" t="s">
        <v>400</v>
      </c>
      <c s="36" t="s">
        <v>54</v>
      </c>
      <c s="37">
        <v>37.96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291</v>
      </c>
      <c>
        <f>(M125*0)/100</f>
      </c>
      <c t="s">
        <v>47</v>
      </c>
    </row>
    <row r="126" spans="1:5" ht="12.75">
      <c r="A126" s="35" t="s">
        <v>56</v>
      </c>
      <c r="E126" s="39" t="s">
        <v>57</v>
      </c>
    </row>
    <row r="127" spans="1:5" ht="25.5">
      <c r="A127" s="35" t="s">
        <v>58</v>
      </c>
      <c r="E127" s="40" t="s">
        <v>401</v>
      </c>
    </row>
    <row r="128" spans="1:5" ht="267.75">
      <c r="A128" t="s">
        <v>60</v>
      </c>
      <c r="E128" s="39" t="s">
        <v>370</v>
      </c>
    </row>
    <row r="129" spans="1:13" ht="12.75">
      <c r="A129" t="s">
        <v>46</v>
      </c>
      <c r="C129" s="31" t="s">
        <v>99</v>
      </c>
      <c r="E129" s="33" t="s">
        <v>224</v>
      </c>
      <c r="J129" s="32">
        <f>0</f>
      </c>
      <c s="32">
        <f>0</f>
      </c>
      <c s="32">
        <f>0+L130+L134+L138+L142+L146+L150+L154+L158+L162</f>
      </c>
      <c s="32">
        <f>0+M130+M134+M138+M142+M146+M150+M154+M158+M162</f>
      </c>
    </row>
    <row r="130" spans="1:16" ht="12.75">
      <c r="A130" t="s">
        <v>49</v>
      </c>
      <c s="34" t="s">
        <v>402</v>
      </c>
      <c s="34" t="s">
        <v>403</v>
      </c>
      <c s="35" t="s">
        <v>57</v>
      </c>
      <c s="6" t="s">
        <v>404</v>
      </c>
      <c s="36" t="s">
        <v>54</v>
      </c>
      <c s="37">
        <v>37.311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396</v>
      </c>
      <c>
        <f>(M130*0)/100</f>
      </c>
      <c t="s">
        <v>47</v>
      </c>
    </row>
    <row r="131" spans="1:5" ht="12.75">
      <c r="A131" s="35" t="s">
        <v>56</v>
      </c>
      <c r="E131" s="39" t="s">
        <v>57</v>
      </c>
    </row>
    <row r="132" spans="1:5" ht="38.25">
      <c r="A132" s="35" t="s">
        <v>58</v>
      </c>
      <c r="E132" s="40" t="s">
        <v>405</v>
      </c>
    </row>
    <row r="133" spans="1:5" ht="293.25">
      <c r="A133" t="s">
        <v>60</v>
      </c>
      <c r="E133" s="39" t="s">
        <v>392</v>
      </c>
    </row>
    <row r="134" spans="1:16" ht="12.75">
      <c r="A134" t="s">
        <v>49</v>
      </c>
      <c s="34" t="s">
        <v>406</v>
      </c>
      <c s="34" t="s">
        <v>407</v>
      </c>
      <c s="35" t="s">
        <v>57</v>
      </c>
      <c s="6" t="s">
        <v>408</v>
      </c>
      <c s="36" t="s">
        <v>85</v>
      </c>
      <c s="37">
        <v>450.5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291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102">
      <c r="A136" s="35" t="s">
        <v>58</v>
      </c>
      <c r="E136" s="40" t="s">
        <v>409</v>
      </c>
    </row>
    <row r="137" spans="1:5" ht="369.75">
      <c r="A137" t="s">
        <v>60</v>
      </c>
      <c r="E137" s="39" t="s">
        <v>242</v>
      </c>
    </row>
    <row r="138" spans="1:16" ht="12.75">
      <c r="A138" t="s">
        <v>49</v>
      </c>
      <c s="34" t="s">
        <v>410</v>
      </c>
      <c s="34" t="s">
        <v>411</v>
      </c>
      <c s="35" t="s">
        <v>57</v>
      </c>
      <c s="6" t="s">
        <v>412</v>
      </c>
      <c s="36" t="s">
        <v>85</v>
      </c>
      <c s="37">
        <v>36.459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291</v>
      </c>
      <c>
        <f>(M138*0)/100</f>
      </c>
      <c t="s">
        <v>47</v>
      </c>
    </row>
    <row r="139" spans="1:5" ht="12.75">
      <c r="A139" s="35" t="s">
        <v>56</v>
      </c>
      <c r="E139" s="39" t="s">
        <v>57</v>
      </c>
    </row>
    <row r="140" spans="1:5" ht="76.5">
      <c r="A140" s="35" t="s">
        <v>58</v>
      </c>
      <c r="E140" s="40" t="s">
        <v>413</v>
      </c>
    </row>
    <row r="141" spans="1:5" ht="369.75">
      <c r="A141" t="s">
        <v>60</v>
      </c>
      <c r="E141" s="39" t="s">
        <v>242</v>
      </c>
    </row>
    <row r="142" spans="1:16" ht="12.75">
      <c r="A142" t="s">
        <v>49</v>
      </c>
      <c s="34" t="s">
        <v>414</v>
      </c>
      <c s="34" t="s">
        <v>415</v>
      </c>
      <c s="35" t="s">
        <v>57</v>
      </c>
      <c s="6" t="s">
        <v>416</v>
      </c>
      <c s="36" t="s">
        <v>85</v>
      </c>
      <c s="37">
        <v>1.688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291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102">
      <c r="A144" s="35" t="s">
        <v>58</v>
      </c>
      <c r="E144" s="40" t="s">
        <v>417</v>
      </c>
    </row>
    <row r="145" spans="1:5" ht="369.75">
      <c r="A145" t="s">
        <v>60</v>
      </c>
      <c r="E145" s="39" t="s">
        <v>242</v>
      </c>
    </row>
    <row r="146" spans="1:16" ht="12.75">
      <c r="A146" t="s">
        <v>49</v>
      </c>
      <c s="34" t="s">
        <v>418</v>
      </c>
      <c s="34" t="s">
        <v>419</v>
      </c>
      <c s="35" t="s">
        <v>57</v>
      </c>
      <c s="6" t="s">
        <v>420</v>
      </c>
      <c s="36" t="s">
        <v>85</v>
      </c>
      <c s="37">
        <v>14.4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291</v>
      </c>
      <c>
        <f>(M146*0)/100</f>
      </c>
      <c t="s">
        <v>47</v>
      </c>
    </row>
    <row r="147" spans="1:5" ht="12.75">
      <c r="A147" s="35" t="s">
        <v>56</v>
      </c>
      <c r="E147" s="39" t="s">
        <v>57</v>
      </c>
    </row>
    <row r="148" spans="1:5" ht="25.5">
      <c r="A148" s="35" t="s">
        <v>58</v>
      </c>
      <c r="E148" s="40" t="s">
        <v>421</v>
      </c>
    </row>
    <row r="149" spans="1:5" ht="38.25">
      <c r="A149" t="s">
        <v>60</v>
      </c>
      <c r="E149" s="39" t="s">
        <v>230</v>
      </c>
    </row>
    <row r="150" spans="1:16" ht="12.75">
      <c r="A150" t="s">
        <v>49</v>
      </c>
      <c s="34" t="s">
        <v>422</v>
      </c>
      <c s="34" t="s">
        <v>423</v>
      </c>
      <c s="35" t="s">
        <v>57</v>
      </c>
      <c s="6" t="s">
        <v>424</v>
      </c>
      <c s="36" t="s">
        <v>85</v>
      </c>
      <c s="37">
        <v>34.338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291</v>
      </c>
      <c>
        <f>(M150*21)/100</f>
      </c>
      <c t="s">
        <v>27</v>
      </c>
    </row>
    <row r="151" spans="1:5" ht="12.75">
      <c r="A151" s="35" t="s">
        <v>56</v>
      </c>
      <c r="E151" s="39" t="s">
        <v>57</v>
      </c>
    </row>
    <row r="152" spans="1:5" ht="102">
      <c r="A152" s="35" t="s">
        <v>58</v>
      </c>
      <c r="E152" s="40" t="s">
        <v>425</v>
      </c>
    </row>
    <row r="153" spans="1:5" ht="38.25">
      <c r="A153" t="s">
        <v>60</v>
      </c>
      <c r="E153" s="39" t="s">
        <v>230</v>
      </c>
    </row>
    <row r="154" spans="1:16" ht="12.75">
      <c r="A154" t="s">
        <v>49</v>
      </c>
      <c s="34" t="s">
        <v>426</v>
      </c>
      <c s="34" t="s">
        <v>427</v>
      </c>
      <c s="35" t="s">
        <v>57</v>
      </c>
      <c s="6" t="s">
        <v>428</v>
      </c>
      <c s="36" t="s">
        <v>85</v>
      </c>
      <c s="37">
        <v>7.11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291</v>
      </c>
      <c>
        <f>(M154*21)/100</f>
      </c>
      <c t="s">
        <v>27</v>
      </c>
    </row>
    <row r="155" spans="1:5" ht="12.75">
      <c r="A155" s="35" t="s">
        <v>56</v>
      </c>
      <c r="E155" s="39" t="s">
        <v>57</v>
      </c>
    </row>
    <row r="156" spans="1:5" ht="76.5">
      <c r="A156" s="35" t="s">
        <v>58</v>
      </c>
      <c r="E156" s="40" t="s">
        <v>429</v>
      </c>
    </row>
    <row r="157" spans="1:5" ht="369.75">
      <c r="A157" t="s">
        <v>60</v>
      </c>
      <c r="E157" s="39" t="s">
        <v>242</v>
      </c>
    </row>
    <row r="158" spans="1:16" ht="12.75">
      <c r="A158" t="s">
        <v>49</v>
      </c>
      <c s="34" t="s">
        <v>430</v>
      </c>
      <c s="34" t="s">
        <v>431</v>
      </c>
      <c s="35" t="s">
        <v>57</v>
      </c>
      <c s="6" t="s">
        <v>432</v>
      </c>
      <c s="36" t="s">
        <v>54</v>
      </c>
      <c s="37">
        <v>0.352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291</v>
      </c>
      <c>
        <f>(M158*21)/100</f>
      </c>
      <c t="s">
        <v>27</v>
      </c>
    </row>
    <row r="159" spans="1:5" ht="12.75">
      <c r="A159" s="35" t="s">
        <v>56</v>
      </c>
      <c r="E159" s="39" t="s">
        <v>57</v>
      </c>
    </row>
    <row r="160" spans="1:5" ht="63.75">
      <c r="A160" s="35" t="s">
        <v>58</v>
      </c>
      <c r="E160" s="40" t="s">
        <v>433</v>
      </c>
    </row>
    <row r="161" spans="1:5" ht="178.5">
      <c r="A161" t="s">
        <v>60</v>
      </c>
      <c r="E161" s="39" t="s">
        <v>434</v>
      </c>
    </row>
    <row r="162" spans="1:16" ht="12.75">
      <c r="A162" t="s">
        <v>49</v>
      </c>
      <c s="34" t="s">
        <v>435</v>
      </c>
      <c s="34" t="s">
        <v>232</v>
      </c>
      <c s="35" t="s">
        <v>57</v>
      </c>
      <c s="6" t="s">
        <v>233</v>
      </c>
      <c s="36" t="s">
        <v>85</v>
      </c>
      <c s="37">
        <v>1.688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291</v>
      </c>
      <c>
        <f>(M162*21)/100</f>
      </c>
      <c t="s">
        <v>27</v>
      </c>
    </row>
    <row r="163" spans="1:5" ht="12.75">
      <c r="A163" s="35" t="s">
        <v>56</v>
      </c>
      <c r="E163" s="39" t="s">
        <v>57</v>
      </c>
    </row>
    <row r="164" spans="1:5" ht="102">
      <c r="A164" s="35" t="s">
        <v>58</v>
      </c>
      <c r="E164" s="40" t="s">
        <v>436</v>
      </c>
    </row>
    <row r="165" spans="1:5" ht="102">
      <c r="A165" t="s">
        <v>60</v>
      </c>
      <c r="E165" s="39" t="s">
        <v>236</v>
      </c>
    </row>
    <row r="166" spans="1:13" ht="12.75">
      <c r="A166" t="s">
        <v>46</v>
      </c>
      <c r="C166" s="31" t="s">
        <v>80</v>
      </c>
      <c r="E166" s="33" t="s">
        <v>81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437</v>
      </c>
      <c s="34" t="s">
        <v>438</v>
      </c>
      <c s="35" t="s">
        <v>57</v>
      </c>
      <c s="6" t="s">
        <v>439</v>
      </c>
      <c s="36" t="s">
        <v>189</v>
      </c>
      <c s="37">
        <v>48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38.25">
      <c r="A168" s="35" t="s">
        <v>56</v>
      </c>
      <c r="E168" s="39" t="s">
        <v>440</v>
      </c>
    </row>
    <row r="169" spans="1:5" ht="12.75">
      <c r="A169" s="35" t="s">
        <v>58</v>
      </c>
      <c r="E169" s="40" t="s">
        <v>441</v>
      </c>
    </row>
    <row r="170" spans="1:5" ht="102">
      <c r="A170" t="s">
        <v>60</v>
      </c>
      <c r="E170" s="39" t="s">
        <v>442</v>
      </c>
    </row>
    <row r="171" spans="1:16" ht="12.75">
      <c r="A171" t="s">
        <v>49</v>
      </c>
      <c s="34" t="s">
        <v>443</v>
      </c>
      <c s="34" t="s">
        <v>444</v>
      </c>
      <c s="35" t="s">
        <v>57</v>
      </c>
      <c s="6" t="s">
        <v>445</v>
      </c>
      <c s="36" t="s">
        <v>189</v>
      </c>
      <c s="37">
        <v>48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291</v>
      </c>
      <c>
        <f>(M171*0)/100</f>
      </c>
      <c t="s">
        <v>47</v>
      </c>
    </row>
    <row r="172" spans="1:5" ht="12.75">
      <c r="A172" s="35" t="s">
        <v>56</v>
      </c>
      <c r="E172" s="39" t="s">
        <v>57</v>
      </c>
    </row>
    <row r="173" spans="1:5" ht="25.5">
      <c r="A173" s="35" t="s">
        <v>58</v>
      </c>
      <c r="E173" s="40" t="s">
        <v>446</v>
      </c>
    </row>
    <row r="174" spans="1:5" ht="140.25">
      <c r="A174" t="s">
        <v>60</v>
      </c>
      <c r="E174" s="39" t="s">
        <v>447</v>
      </c>
    </row>
    <row r="175" spans="1:16" ht="12.75">
      <c r="A175" t="s">
        <v>49</v>
      </c>
      <c s="34" t="s">
        <v>448</v>
      </c>
      <c s="34" t="s">
        <v>449</v>
      </c>
      <c s="35" t="s">
        <v>57</v>
      </c>
      <c s="6" t="s">
        <v>450</v>
      </c>
      <c s="36" t="s">
        <v>189</v>
      </c>
      <c s="37">
        <v>48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291</v>
      </c>
      <c>
        <f>(M175*0)/100</f>
      </c>
      <c t="s">
        <v>47</v>
      </c>
    </row>
    <row r="176" spans="1:5" ht="12.75">
      <c r="A176" s="35" t="s">
        <v>56</v>
      </c>
      <c r="E176" s="39" t="s">
        <v>57</v>
      </c>
    </row>
    <row r="177" spans="1:5" ht="25.5">
      <c r="A177" s="35" t="s">
        <v>58</v>
      </c>
      <c r="E177" s="40" t="s">
        <v>446</v>
      </c>
    </row>
    <row r="178" spans="1:5" ht="140.25">
      <c r="A178" t="s">
        <v>60</v>
      </c>
      <c r="E178" s="39" t="s">
        <v>447</v>
      </c>
    </row>
    <row r="179" spans="1:16" ht="12.75">
      <c r="A179" t="s">
        <v>49</v>
      </c>
      <c s="34" t="s">
        <v>451</v>
      </c>
      <c s="34" t="s">
        <v>452</v>
      </c>
      <c s="35" t="s">
        <v>57</v>
      </c>
      <c s="6" t="s">
        <v>453</v>
      </c>
      <c s="36" t="s">
        <v>189</v>
      </c>
      <c s="37">
        <v>48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291</v>
      </c>
      <c>
        <f>(M179*0)/100</f>
      </c>
      <c t="s">
        <v>47</v>
      </c>
    </row>
    <row r="180" spans="1:5" ht="12.75">
      <c r="A180" s="35" t="s">
        <v>56</v>
      </c>
      <c r="E180" s="39" t="s">
        <v>57</v>
      </c>
    </row>
    <row r="181" spans="1:5" ht="25.5">
      <c r="A181" s="35" t="s">
        <v>58</v>
      </c>
      <c r="E181" s="40" t="s">
        <v>446</v>
      </c>
    </row>
    <row r="182" spans="1:5" ht="140.25">
      <c r="A182" t="s">
        <v>60</v>
      </c>
      <c r="E182" s="39" t="s">
        <v>447</v>
      </c>
    </row>
    <row r="183" spans="1:13" ht="12.75">
      <c r="A183" t="s">
        <v>46</v>
      </c>
      <c r="C183" s="31" t="s">
        <v>115</v>
      </c>
      <c r="E183" s="33" t="s">
        <v>454</v>
      </c>
      <c r="J183" s="32">
        <f>0</f>
      </c>
      <c s="32">
        <f>0</f>
      </c>
      <c s="32">
        <f>0+L184+L188+L192+L196+L200+L204</f>
      </c>
      <c s="32">
        <f>0+M184+M188+M192+M196+M200+M204</f>
      </c>
    </row>
    <row r="184" spans="1:16" ht="25.5">
      <c r="A184" t="s">
        <v>49</v>
      </c>
      <c s="34" t="s">
        <v>455</v>
      </c>
      <c s="34" t="s">
        <v>456</v>
      </c>
      <c s="35" t="s">
        <v>57</v>
      </c>
      <c s="6" t="s">
        <v>457</v>
      </c>
      <c s="36" t="s">
        <v>189</v>
      </c>
      <c s="37">
        <v>95.76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291</v>
      </c>
      <c>
        <f>(M184*0)/100</f>
      </c>
      <c t="s">
        <v>47</v>
      </c>
    </row>
    <row r="185" spans="1:5" ht="12.75">
      <c r="A185" s="35" t="s">
        <v>56</v>
      </c>
      <c r="E185" s="39" t="s">
        <v>57</v>
      </c>
    </row>
    <row r="186" spans="1:5" ht="102">
      <c r="A186" s="35" t="s">
        <v>58</v>
      </c>
      <c r="E186" s="40" t="s">
        <v>458</v>
      </c>
    </row>
    <row r="187" spans="1:5" ht="191.25">
      <c r="A187" t="s">
        <v>60</v>
      </c>
      <c r="E187" s="39" t="s">
        <v>459</v>
      </c>
    </row>
    <row r="188" spans="1:16" ht="25.5">
      <c r="A188" t="s">
        <v>49</v>
      </c>
      <c s="34" t="s">
        <v>460</v>
      </c>
      <c s="34" t="s">
        <v>461</v>
      </c>
      <c s="35" t="s">
        <v>57</v>
      </c>
      <c s="6" t="s">
        <v>462</v>
      </c>
      <c s="36" t="s">
        <v>189</v>
      </c>
      <c s="37">
        <v>621.68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396</v>
      </c>
      <c>
        <f>(M188*21)/100</f>
      </c>
      <c t="s">
        <v>27</v>
      </c>
    </row>
    <row r="189" spans="1:5" ht="12.75">
      <c r="A189" s="35" t="s">
        <v>56</v>
      </c>
      <c r="E189" s="39" t="s">
        <v>57</v>
      </c>
    </row>
    <row r="190" spans="1:5" ht="178.5">
      <c r="A190" s="35" t="s">
        <v>58</v>
      </c>
      <c r="E190" s="40" t="s">
        <v>463</v>
      </c>
    </row>
    <row r="191" spans="1:5" ht="191.25">
      <c r="A191" t="s">
        <v>60</v>
      </c>
      <c r="E191" s="39" t="s">
        <v>459</v>
      </c>
    </row>
    <row r="192" spans="1:16" ht="12.75">
      <c r="A192" t="s">
        <v>49</v>
      </c>
      <c s="34" t="s">
        <v>464</v>
      </c>
      <c s="34" t="s">
        <v>465</v>
      </c>
      <c s="35" t="s">
        <v>57</v>
      </c>
      <c s="6" t="s">
        <v>466</v>
      </c>
      <c s="36" t="s">
        <v>189</v>
      </c>
      <c s="37">
        <v>117.41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291</v>
      </c>
      <c>
        <f>(M192*0)/100</f>
      </c>
      <c t="s">
        <v>47</v>
      </c>
    </row>
    <row r="193" spans="1:5" ht="12.75">
      <c r="A193" s="35" t="s">
        <v>56</v>
      </c>
      <c r="E193" s="39" t="s">
        <v>57</v>
      </c>
    </row>
    <row r="194" spans="1:5" ht="38.25">
      <c r="A194" s="35" t="s">
        <v>58</v>
      </c>
      <c r="E194" s="40" t="s">
        <v>467</v>
      </c>
    </row>
    <row r="195" spans="1:5" ht="191.25">
      <c r="A195" t="s">
        <v>60</v>
      </c>
      <c r="E195" s="39" t="s">
        <v>459</v>
      </c>
    </row>
    <row r="196" spans="1:16" ht="12.75">
      <c r="A196" t="s">
        <v>49</v>
      </c>
      <c s="34" t="s">
        <v>468</v>
      </c>
      <c s="34" t="s">
        <v>469</v>
      </c>
      <c s="35" t="s">
        <v>57</v>
      </c>
      <c s="6" t="s">
        <v>470</v>
      </c>
      <c s="36" t="s">
        <v>189</v>
      </c>
      <c s="37">
        <v>621.68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291</v>
      </c>
      <c>
        <f>(M196*21)/100</f>
      </c>
      <c t="s">
        <v>27</v>
      </c>
    </row>
    <row r="197" spans="1:5" ht="12.75">
      <c r="A197" s="35" t="s">
        <v>56</v>
      </c>
      <c r="E197" s="39" t="s">
        <v>57</v>
      </c>
    </row>
    <row r="198" spans="1:5" ht="178.5">
      <c r="A198" s="35" t="s">
        <v>58</v>
      </c>
      <c r="E198" s="40" t="s">
        <v>463</v>
      </c>
    </row>
    <row r="199" spans="1:5" ht="204">
      <c r="A199" t="s">
        <v>60</v>
      </c>
      <c r="E199" s="39" t="s">
        <v>471</v>
      </c>
    </row>
    <row r="200" spans="1:16" ht="12.75">
      <c r="A200" t="s">
        <v>49</v>
      </c>
      <c s="34" t="s">
        <v>472</v>
      </c>
      <c s="34" t="s">
        <v>473</v>
      </c>
      <c s="35" t="s">
        <v>57</v>
      </c>
      <c s="6" t="s">
        <v>474</v>
      </c>
      <c s="36" t="s">
        <v>189</v>
      </c>
      <c s="37">
        <v>621.68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291</v>
      </c>
      <c>
        <f>(M200*21)/100</f>
      </c>
      <c t="s">
        <v>27</v>
      </c>
    </row>
    <row r="201" spans="1:5" ht="12.75">
      <c r="A201" s="35" t="s">
        <v>56</v>
      </c>
      <c r="E201" s="39" t="s">
        <v>57</v>
      </c>
    </row>
    <row r="202" spans="1:5" ht="178.5">
      <c r="A202" s="35" t="s">
        <v>58</v>
      </c>
      <c r="E202" s="40" t="s">
        <v>463</v>
      </c>
    </row>
    <row r="203" spans="1:5" ht="38.25">
      <c r="A203" t="s">
        <v>60</v>
      </c>
      <c r="E203" s="39" t="s">
        <v>475</v>
      </c>
    </row>
    <row r="204" spans="1:16" ht="12.75">
      <c r="A204" t="s">
        <v>49</v>
      </c>
      <c s="34" t="s">
        <v>476</v>
      </c>
      <c s="34" t="s">
        <v>477</v>
      </c>
      <c s="35" t="s">
        <v>57</v>
      </c>
      <c s="6" t="s">
        <v>478</v>
      </c>
      <c s="36" t="s">
        <v>189</v>
      </c>
      <c s="37">
        <v>336.27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291</v>
      </c>
      <c>
        <f>(M204*21)/100</f>
      </c>
      <c t="s">
        <v>27</v>
      </c>
    </row>
    <row r="205" spans="1:5" ht="12.75">
      <c r="A205" s="35" t="s">
        <v>56</v>
      </c>
      <c r="E205" s="39" t="s">
        <v>57</v>
      </c>
    </row>
    <row r="206" spans="1:5" ht="89.25">
      <c r="A206" s="35" t="s">
        <v>58</v>
      </c>
      <c r="E206" s="40" t="s">
        <v>479</v>
      </c>
    </row>
    <row r="207" spans="1:5" ht="63.75">
      <c r="A207" t="s">
        <v>60</v>
      </c>
      <c r="E207" s="39" t="s">
        <v>480</v>
      </c>
    </row>
    <row r="208" spans="1:13" ht="12.75">
      <c r="A208" t="s">
        <v>46</v>
      </c>
      <c r="C208" s="31" t="s">
        <v>124</v>
      </c>
      <c r="E208" s="33" t="s">
        <v>252</v>
      </c>
      <c r="J208" s="32">
        <f>0</f>
      </c>
      <c s="32">
        <f>0</f>
      </c>
      <c s="32">
        <f>0+L209</f>
      </c>
      <c s="32">
        <f>0+M209</f>
      </c>
    </row>
    <row r="209" spans="1:16" ht="12.75">
      <c r="A209" t="s">
        <v>49</v>
      </c>
      <c s="34" t="s">
        <v>481</v>
      </c>
      <c s="34" t="s">
        <v>482</v>
      </c>
      <c s="35" t="s">
        <v>57</v>
      </c>
      <c s="6" t="s">
        <v>483</v>
      </c>
      <c s="36" t="s">
        <v>95</v>
      </c>
      <c s="37">
        <v>13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291</v>
      </c>
      <c>
        <f>(M209*21)/100</f>
      </c>
      <c t="s">
        <v>27</v>
      </c>
    </row>
    <row r="210" spans="1:5" ht="12.75">
      <c r="A210" s="35" t="s">
        <v>56</v>
      </c>
      <c r="E210" s="39" t="s">
        <v>57</v>
      </c>
    </row>
    <row r="211" spans="1:5" ht="38.25">
      <c r="A211" s="35" t="s">
        <v>58</v>
      </c>
      <c r="E211" s="40" t="s">
        <v>484</v>
      </c>
    </row>
    <row r="212" spans="1:5" ht="242.25">
      <c r="A212" t="s">
        <v>60</v>
      </c>
      <c r="E212" s="39" t="s">
        <v>262</v>
      </c>
    </row>
    <row r="213" spans="1:13" ht="12.75">
      <c r="A213" t="s">
        <v>46</v>
      </c>
      <c r="C213" s="31" t="s">
        <v>122</v>
      </c>
      <c r="E213" s="33" t="s">
        <v>485</v>
      </c>
      <c r="J213" s="32">
        <f>0</f>
      </c>
      <c s="32">
        <f>0</f>
      </c>
      <c s="32">
        <f>0+L214+L218+L222+L226+L230+L234+L238+L242+L246+L250+L254+L258</f>
      </c>
      <c s="32">
        <f>0+M214+M218+M222+M226+M230+M234+M238+M242+M246+M250+M254+M258</f>
      </c>
    </row>
    <row r="214" spans="1:16" ht="12.75">
      <c r="A214" t="s">
        <v>49</v>
      </c>
      <c s="34" t="s">
        <v>486</v>
      </c>
      <c s="34" t="s">
        <v>487</v>
      </c>
      <c s="35" t="s">
        <v>57</v>
      </c>
      <c s="6" t="s">
        <v>488</v>
      </c>
      <c s="36" t="s">
        <v>95</v>
      </c>
      <c s="37">
        <v>36.135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291</v>
      </c>
      <c>
        <f>(M214*21)/100</f>
      </c>
      <c t="s">
        <v>27</v>
      </c>
    </row>
    <row r="215" spans="1:5" ht="12.75">
      <c r="A215" s="35" t="s">
        <v>56</v>
      </c>
      <c r="E215" s="39" t="s">
        <v>57</v>
      </c>
    </row>
    <row r="216" spans="1:5" ht="63.75">
      <c r="A216" s="35" t="s">
        <v>58</v>
      </c>
      <c r="E216" s="40" t="s">
        <v>489</v>
      </c>
    </row>
    <row r="217" spans="1:5" ht="38.25">
      <c r="A217" t="s">
        <v>60</v>
      </c>
      <c r="E217" s="39" t="s">
        <v>490</v>
      </c>
    </row>
    <row r="218" spans="1:16" ht="12.75">
      <c r="A218" t="s">
        <v>49</v>
      </c>
      <c s="34" t="s">
        <v>491</v>
      </c>
      <c s="34" t="s">
        <v>492</v>
      </c>
      <c s="35" t="s">
        <v>57</v>
      </c>
      <c s="6" t="s">
        <v>493</v>
      </c>
      <c s="36" t="s">
        <v>95</v>
      </c>
      <c s="37">
        <v>36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291</v>
      </c>
      <c>
        <f>(M218*0)/100</f>
      </c>
      <c t="s">
        <v>47</v>
      </c>
    </row>
    <row r="219" spans="1:5" ht="12.75">
      <c r="A219" s="35" t="s">
        <v>56</v>
      </c>
      <c r="E219" s="39" t="s">
        <v>57</v>
      </c>
    </row>
    <row r="220" spans="1:5" ht="63.75">
      <c r="A220" s="35" t="s">
        <v>58</v>
      </c>
      <c r="E220" s="40" t="s">
        <v>494</v>
      </c>
    </row>
    <row r="221" spans="1:5" ht="76.5">
      <c r="A221" t="s">
        <v>60</v>
      </c>
      <c r="E221" s="39" t="s">
        <v>495</v>
      </c>
    </row>
    <row r="222" spans="1:16" ht="12.75">
      <c r="A222" t="s">
        <v>49</v>
      </c>
      <c s="34" t="s">
        <v>496</v>
      </c>
      <c s="34" t="s">
        <v>497</v>
      </c>
      <c s="35" t="s">
        <v>57</v>
      </c>
      <c s="6" t="s">
        <v>498</v>
      </c>
      <c s="36" t="s">
        <v>95</v>
      </c>
      <c s="37">
        <v>20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291</v>
      </c>
      <c>
        <f>(M222*0)/100</f>
      </c>
      <c t="s">
        <v>47</v>
      </c>
    </row>
    <row r="223" spans="1:5" ht="12.75">
      <c r="A223" s="35" t="s">
        <v>56</v>
      </c>
      <c r="E223" s="39" t="s">
        <v>57</v>
      </c>
    </row>
    <row r="224" spans="1:5" ht="51">
      <c r="A224" s="35" t="s">
        <v>58</v>
      </c>
      <c r="E224" s="40" t="s">
        <v>499</v>
      </c>
    </row>
    <row r="225" spans="1:5" ht="25.5">
      <c r="A225" t="s">
        <v>60</v>
      </c>
      <c r="E225" s="39" t="s">
        <v>500</v>
      </c>
    </row>
    <row r="226" spans="1:16" ht="12.75">
      <c r="A226" t="s">
        <v>49</v>
      </c>
      <c s="34" t="s">
        <v>501</v>
      </c>
      <c s="34" t="s">
        <v>502</v>
      </c>
      <c s="35" t="s">
        <v>57</v>
      </c>
      <c s="6" t="s">
        <v>503</v>
      </c>
      <c s="36" t="s">
        <v>189</v>
      </c>
      <c s="37">
        <v>8.288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291</v>
      </c>
      <c>
        <f>(M226*0)/100</f>
      </c>
      <c t="s">
        <v>47</v>
      </c>
    </row>
    <row r="227" spans="1:5" ht="12.75">
      <c r="A227" s="35" t="s">
        <v>56</v>
      </c>
      <c r="E227" s="39" t="s">
        <v>57</v>
      </c>
    </row>
    <row r="228" spans="1:5" ht="76.5">
      <c r="A228" s="35" t="s">
        <v>58</v>
      </c>
      <c r="E228" s="40" t="s">
        <v>504</v>
      </c>
    </row>
    <row r="229" spans="1:5" ht="102">
      <c r="A229" t="s">
        <v>60</v>
      </c>
      <c r="E229" s="39" t="s">
        <v>505</v>
      </c>
    </row>
    <row r="230" spans="1:16" ht="12.75">
      <c r="A230" t="s">
        <v>49</v>
      </c>
      <c s="34" t="s">
        <v>243</v>
      </c>
      <c s="34" t="s">
        <v>506</v>
      </c>
      <c s="35" t="s">
        <v>57</v>
      </c>
      <c s="6" t="s">
        <v>507</v>
      </c>
      <c s="36" t="s">
        <v>118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291</v>
      </c>
      <c>
        <f>(M230*0)/100</f>
      </c>
      <c t="s">
        <v>47</v>
      </c>
    </row>
    <row r="231" spans="1:5" ht="12.75">
      <c r="A231" s="35" t="s">
        <v>56</v>
      </c>
      <c r="E231" s="39" t="s">
        <v>57</v>
      </c>
    </row>
    <row r="232" spans="1:5" ht="25.5">
      <c r="A232" s="35" t="s">
        <v>58</v>
      </c>
      <c r="E232" s="40" t="s">
        <v>508</v>
      </c>
    </row>
    <row r="233" spans="1:5" ht="267.75">
      <c r="A233" t="s">
        <v>60</v>
      </c>
      <c r="E233" s="39" t="s">
        <v>509</v>
      </c>
    </row>
    <row r="234" spans="1:16" ht="12.75">
      <c r="A234" t="s">
        <v>49</v>
      </c>
      <c s="34" t="s">
        <v>510</v>
      </c>
      <c s="34" t="s">
        <v>511</v>
      </c>
      <c s="35" t="s">
        <v>57</v>
      </c>
      <c s="6" t="s">
        <v>512</v>
      </c>
      <c s="36" t="s">
        <v>85</v>
      </c>
      <c s="37">
        <v>15.424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291</v>
      </c>
      <c>
        <f>(M234*0)/100</f>
      </c>
      <c t="s">
        <v>47</v>
      </c>
    </row>
    <row r="235" spans="1:5" ht="12.75">
      <c r="A235" s="35" t="s">
        <v>56</v>
      </c>
      <c r="E235" s="39" t="s">
        <v>57</v>
      </c>
    </row>
    <row r="236" spans="1:5" ht="102">
      <c r="A236" s="35" t="s">
        <v>58</v>
      </c>
      <c r="E236" s="40" t="s">
        <v>513</v>
      </c>
    </row>
    <row r="237" spans="1:5" ht="102">
      <c r="A237" t="s">
        <v>60</v>
      </c>
      <c r="E237" s="39" t="s">
        <v>514</v>
      </c>
    </row>
    <row r="238" spans="1:16" ht="12.75">
      <c r="A238" t="s">
        <v>49</v>
      </c>
      <c s="34" t="s">
        <v>515</v>
      </c>
      <c s="34" t="s">
        <v>516</v>
      </c>
      <c s="35" t="s">
        <v>57</v>
      </c>
      <c s="6" t="s">
        <v>517</v>
      </c>
      <c s="36" t="s">
        <v>518</v>
      </c>
      <c s="37">
        <v>1122.867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291</v>
      </c>
      <c>
        <f>(M238*0)/100</f>
      </c>
      <c t="s">
        <v>47</v>
      </c>
    </row>
    <row r="239" spans="1:5" ht="12.75">
      <c r="A239" s="35" t="s">
        <v>56</v>
      </c>
      <c r="E239" s="39" t="s">
        <v>57</v>
      </c>
    </row>
    <row r="240" spans="1:5" ht="12.75">
      <c r="A240" s="35" t="s">
        <v>58</v>
      </c>
      <c r="E240" s="40" t="s">
        <v>519</v>
      </c>
    </row>
    <row r="241" spans="1:5" ht="25.5">
      <c r="A241" t="s">
        <v>60</v>
      </c>
      <c r="E241" s="39" t="s">
        <v>520</v>
      </c>
    </row>
    <row r="242" spans="1:16" ht="12.75">
      <c r="A242" t="s">
        <v>49</v>
      </c>
      <c s="34" t="s">
        <v>521</v>
      </c>
      <c s="34" t="s">
        <v>522</v>
      </c>
      <c s="35" t="s">
        <v>57</v>
      </c>
      <c s="6" t="s">
        <v>523</v>
      </c>
      <c s="36" t="s">
        <v>85</v>
      </c>
      <c s="37">
        <v>257.62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291</v>
      </c>
      <c>
        <f>(M242*0)/100</f>
      </c>
      <c t="s">
        <v>47</v>
      </c>
    </row>
    <row r="243" spans="1:5" ht="12.75">
      <c r="A243" s="35" t="s">
        <v>56</v>
      </c>
      <c r="E243" s="39" t="s">
        <v>57</v>
      </c>
    </row>
    <row r="244" spans="1:5" ht="76.5">
      <c r="A244" s="35" t="s">
        <v>58</v>
      </c>
      <c r="E244" s="40" t="s">
        <v>524</v>
      </c>
    </row>
    <row r="245" spans="1:5" ht="102">
      <c r="A245" t="s">
        <v>60</v>
      </c>
      <c r="E245" s="39" t="s">
        <v>514</v>
      </c>
    </row>
    <row r="246" spans="1:16" ht="12.75">
      <c r="A246" t="s">
        <v>49</v>
      </c>
      <c s="34" t="s">
        <v>525</v>
      </c>
      <c s="34" t="s">
        <v>526</v>
      </c>
      <c s="35" t="s">
        <v>57</v>
      </c>
      <c s="6" t="s">
        <v>527</v>
      </c>
      <c s="36" t="s">
        <v>518</v>
      </c>
      <c s="37">
        <v>18754.736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291</v>
      </c>
      <c>
        <f>(M246*0)/100</f>
      </c>
      <c t="s">
        <v>47</v>
      </c>
    </row>
    <row r="247" spans="1:5" ht="12.75">
      <c r="A247" s="35" t="s">
        <v>56</v>
      </c>
      <c r="E247" s="39" t="s">
        <v>57</v>
      </c>
    </row>
    <row r="248" spans="1:5" ht="12.75">
      <c r="A248" s="35" t="s">
        <v>58</v>
      </c>
      <c r="E248" s="40" t="s">
        <v>528</v>
      </c>
    </row>
    <row r="249" spans="1:5" ht="25.5">
      <c r="A249" t="s">
        <v>60</v>
      </c>
      <c r="E249" s="39" t="s">
        <v>520</v>
      </c>
    </row>
    <row r="250" spans="1:16" ht="12.75">
      <c r="A250" t="s">
        <v>49</v>
      </c>
      <c s="34" t="s">
        <v>529</v>
      </c>
      <c s="34" t="s">
        <v>530</v>
      </c>
      <c s="35" t="s">
        <v>57</v>
      </c>
      <c s="6" t="s">
        <v>531</v>
      </c>
      <c s="36" t="s">
        <v>85</v>
      </c>
      <c s="37">
        <v>3.082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291</v>
      </c>
      <c>
        <f>(M250*0)/100</f>
      </c>
      <c t="s">
        <v>47</v>
      </c>
    </row>
    <row r="251" spans="1:5" ht="12.75">
      <c r="A251" s="35" t="s">
        <v>56</v>
      </c>
      <c r="E251" s="39" t="s">
        <v>57</v>
      </c>
    </row>
    <row r="252" spans="1:5" ht="63.75">
      <c r="A252" s="35" t="s">
        <v>58</v>
      </c>
      <c r="E252" s="40" t="s">
        <v>532</v>
      </c>
    </row>
    <row r="253" spans="1:5" ht="102">
      <c r="A253" t="s">
        <v>60</v>
      </c>
      <c r="E253" s="39" t="s">
        <v>514</v>
      </c>
    </row>
    <row r="254" spans="1:16" ht="12.75">
      <c r="A254" t="s">
        <v>49</v>
      </c>
      <c s="34" t="s">
        <v>533</v>
      </c>
      <c s="34" t="s">
        <v>534</v>
      </c>
      <c s="35" t="s">
        <v>57</v>
      </c>
      <c s="6" t="s">
        <v>535</v>
      </c>
      <c s="36" t="s">
        <v>518</v>
      </c>
      <c s="37">
        <v>68.112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291</v>
      </c>
      <c>
        <f>(M254*0)/100</f>
      </c>
      <c t="s">
        <v>47</v>
      </c>
    </row>
    <row r="255" spans="1:5" ht="12.75">
      <c r="A255" s="35" t="s">
        <v>56</v>
      </c>
      <c r="E255" s="39" t="s">
        <v>57</v>
      </c>
    </row>
    <row r="256" spans="1:5" ht="12.75">
      <c r="A256" s="35" t="s">
        <v>58</v>
      </c>
      <c r="E256" s="40" t="s">
        <v>536</v>
      </c>
    </row>
    <row r="257" spans="1:5" ht="25.5">
      <c r="A257" t="s">
        <v>60</v>
      </c>
      <c r="E257" s="39" t="s">
        <v>520</v>
      </c>
    </row>
    <row r="258" spans="1:16" ht="12.75">
      <c r="A258" t="s">
        <v>49</v>
      </c>
      <c s="34" t="s">
        <v>537</v>
      </c>
      <c s="34" t="s">
        <v>538</v>
      </c>
      <c s="35" t="s">
        <v>57</v>
      </c>
      <c s="6" t="s">
        <v>539</v>
      </c>
      <c s="36" t="s">
        <v>54</v>
      </c>
      <c s="37">
        <v>20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396</v>
      </c>
      <c>
        <f>(M258*0)/100</f>
      </c>
      <c t="s">
        <v>47</v>
      </c>
    </row>
    <row r="259" spans="1:5" ht="12.75">
      <c r="A259" s="35" t="s">
        <v>56</v>
      </c>
      <c r="E259" s="39" t="s">
        <v>540</v>
      </c>
    </row>
    <row r="260" spans="1:5" ht="25.5">
      <c r="A260" s="35" t="s">
        <v>58</v>
      </c>
      <c r="E260" s="40" t="s">
        <v>541</v>
      </c>
    </row>
    <row r="261" spans="1:5" ht="102">
      <c r="A261" t="s">
        <v>60</v>
      </c>
      <c r="E261" s="39" t="s">
        <v>542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547</v>
      </c>
      <c r="E8" s="30" t="s">
        <v>546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115</v>
      </c>
      <c r="E9" s="33" t="s">
        <v>454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82</v>
      </c>
      <c s="34" t="s">
        <v>548</v>
      </c>
      <c s="35" t="s">
        <v>57</v>
      </c>
      <c s="6" t="s">
        <v>549</v>
      </c>
      <c s="36" t="s">
        <v>95</v>
      </c>
      <c s="37">
        <v>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291</v>
      </c>
      <c>
        <f>(M10*0)/100</f>
      </c>
      <c t="s">
        <v>47</v>
      </c>
    </row>
    <row r="11" spans="1:5" ht="12.75">
      <c r="A11" s="35" t="s">
        <v>56</v>
      </c>
      <c r="E11" s="39" t="s">
        <v>57</v>
      </c>
    </row>
    <row r="12" spans="1:5" ht="25.5">
      <c r="A12" s="35" t="s">
        <v>58</v>
      </c>
      <c r="E12" s="40" t="s">
        <v>550</v>
      </c>
    </row>
    <row r="13" spans="1:5" ht="102">
      <c r="A13" t="s">
        <v>60</v>
      </c>
      <c r="E13" s="39" t="s">
        <v>551</v>
      </c>
    </row>
    <row r="14" spans="1:16" ht="12.75">
      <c r="A14" t="s">
        <v>49</v>
      </c>
      <c s="34" t="s">
        <v>27</v>
      </c>
      <c s="34" t="s">
        <v>552</v>
      </c>
      <c s="35" t="s">
        <v>57</v>
      </c>
      <c s="6" t="s">
        <v>553</v>
      </c>
      <c s="36" t="s">
        <v>95</v>
      </c>
      <c s="37">
        <v>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291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554</v>
      </c>
    </row>
    <row r="17" spans="1:5" ht="140.25">
      <c r="A17" t="s">
        <v>60</v>
      </c>
      <c r="E17" s="39" t="s">
        <v>555</v>
      </c>
    </row>
    <row r="18" spans="1:16" ht="25.5">
      <c r="A18" t="s">
        <v>49</v>
      </c>
      <c s="34" t="s">
        <v>26</v>
      </c>
      <c s="34" t="s">
        <v>556</v>
      </c>
      <c s="35" t="s">
        <v>57</v>
      </c>
      <c s="6" t="s">
        <v>557</v>
      </c>
      <c s="36" t="s">
        <v>95</v>
      </c>
      <c s="37">
        <v>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291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554</v>
      </c>
    </row>
    <row r="21" spans="1:5" ht="76.5">
      <c r="A21" t="s">
        <v>60</v>
      </c>
      <c r="E21" s="39" t="s">
        <v>558</v>
      </c>
    </row>
    <row r="22" spans="1:16" ht="25.5">
      <c r="A22" t="s">
        <v>49</v>
      </c>
      <c s="34" t="s">
        <v>99</v>
      </c>
      <c s="34" t="s">
        <v>559</v>
      </c>
      <c s="35" t="s">
        <v>57</v>
      </c>
      <c s="6" t="s">
        <v>560</v>
      </c>
      <c s="36" t="s">
        <v>389</v>
      </c>
      <c s="37">
        <v>1000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291</v>
      </c>
      <c>
        <f>(M22*0)/100</f>
      </c>
      <c t="s">
        <v>47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561</v>
      </c>
    </row>
    <row r="25" spans="1:5" ht="102">
      <c r="A25" t="s">
        <v>60</v>
      </c>
      <c r="E25" s="39" t="s">
        <v>562</v>
      </c>
    </row>
    <row r="26" spans="1:16" ht="12.75">
      <c r="A26" t="s">
        <v>49</v>
      </c>
      <c s="34" t="s">
        <v>80</v>
      </c>
      <c s="34" t="s">
        <v>563</v>
      </c>
      <c s="35" t="s">
        <v>57</v>
      </c>
      <c s="6" t="s">
        <v>564</v>
      </c>
      <c s="36" t="s">
        <v>118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291</v>
      </c>
      <c>
        <f>(M26*0)/100</f>
      </c>
      <c t="s">
        <v>47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565</v>
      </c>
    </row>
    <row r="29" spans="1:5" ht="178.5">
      <c r="A29" t="s">
        <v>60</v>
      </c>
      <c r="E29" s="39" t="s">
        <v>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567</v>
      </c>
      <c r="E4" s="26" t="s">
        <v>568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571</v>
      </c>
      <c r="E8" s="30" t="s">
        <v>570</v>
      </c>
      <c r="J8" s="29">
        <f>0+J9+J26+J39</f>
      </c>
      <c s="29">
        <f>0+K9+K26+K39</f>
      </c>
      <c s="29">
        <f>0+L9+L26+L39</f>
      </c>
      <c s="29">
        <f>0+M9+M26+M39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82</v>
      </c>
      <c s="34" t="s">
        <v>572</v>
      </c>
      <c s="35" t="s">
        <v>57</v>
      </c>
      <c s="6" t="s">
        <v>573</v>
      </c>
      <c s="36" t="s">
        <v>296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291</v>
      </c>
      <c>
        <f>(M10*0)/100</f>
      </c>
      <c t="s">
        <v>47</v>
      </c>
    </row>
    <row r="11" spans="1:5" ht="12.75">
      <c r="A11" s="35" t="s">
        <v>56</v>
      </c>
      <c r="E11" s="39" t="s">
        <v>57</v>
      </c>
    </row>
    <row r="12" spans="1:5" ht="25.5">
      <c r="A12" s="35" t="s">
        <v>58</v>
      </c>
      <c r="E12" s="40" t="s">
        <v>574</v>
      </c>
    </row>
    <row r="13" spans="1:5" ht="12.75">
      <c r="A13" t="s">
        <v>60</v>
      </c>
      <c r="E13" s="39" t="s">
        <v>575</v>
      </c>
    </row>
    <row r="14" spans="1:16" ht="12.75">
      <c r="A14" t="s">
        <v>49</v>
      </c>
      <c s="34" t="s">
        <v>27</v>
      </c>
      <c s="34" t="s">
        <v>576</v>
      </c>
      <c s="35" t="s">
        <v>57</v>
      </c>
      <c s="6" t="s">
        <v>577</v>
      </c>
      <c s="36" t="s">
        <v>296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291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578</v>
      </c>
    </row>
    <row r="17" spans="1:5" ht="12.75">
      <c r="A17" t="s">
        <v>60</v>
      </c>
      <c r="E17" s="39" t="s">
        <v>298</v>
      </c>
    </row>
    <row r="18" spans="1:16" ht="12.75">
      <c r="A18" t="s">
        <v>49</v>
      </c>
      <c s="34" t="s">
        <v>124</v>
      </c>
      <c s="34" t="s">
        <v>579</v>
      </c>
      <c s="35" t="s">
        <v>57</v>
      </c>
      <c s="6" t="s">
        <v>580</v>
      </c>
      <c s="36" t="s">
        <v>296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396</v>
      </c>
      <c>
        <f>(M18*21)/100</f>
      </c>
      <c t="s">
        <v>27</v>
      </c>
    </row>
    <row r="19" spans="1:5" ht="12.75">
      <c r="A19" s="35" t="s">
        <v>56</v>
      </c>
      <c r="E19" s="39" t="s">
        <v>581</v>
      </c>
    </row>
    <row r="20" spans="1:5" ht="12.75">
      <c r="A20" s="35" t="s">
        <v>58</v>
      </c>
      <c r="E20" s="40" t="s">
        <v>57</v>
      </c>
    </row>
    <row r="21" spans="1:5" ht="25.5">
      <c r="A21" t="s">
        <v>60</v>
      </c>
      <c r="E21" s="39" t="s">
        <v>582</v>
      </c>
    </row>
    <row r="22" spans="1:16" ht="12.75">
      <c r="A22" t="s">
        <v>49</v>
      </c>
      <c s="34" t="s">
        <v>50</v>
      </c>
      <c s="34" t="s">
        <v>583</v>
      </c>
      <c s="35" t="s">
        <v>57</v>
      </c>
      <c s="6" t="s">
        <v>584</v>
      </c>
      <c s="36" t="s">
        <v>296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396</v>
      </c>
      <c>
        <f>(M22*21)/100</f>
      </c>
      <c t="s">
        <v>27</v>
      </c>
    </row>
    <row r="23" spans="1:5" ht="12.75">
      <c r="A23" s="35" t="s">
        <v>56</v>
      </c>
      <c r="E23" s="39" t="s">
        <v>585</v>
      </c>
    </row>
    <row r="24" spans="1:5" ht="12.75">
      <c r="A24" s="35" t="s">
        <v>58</v>
      </c>
      <c r="E24" s="40" t="s">
        <v>57</v>
      </c>
    </row>
    <row r="25" spans="1:5" ht="25.5">
      <c r="A25" t="s">
        <v>60</v>
      </c>
      <c r="E25" s="39" t="s">
        <v>586</v>
      </c>
    </row>
    <row r="26" spans="1:13" ht="12.75">
      <c r="A26" t="s">
        <v>46</v>
      </c>
      <c r="C26" s="31" t="s">
        <v>82</v>
      </c>
      <c r="E26" s="33" t="s">
        <v>587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26</v>
      </c>
      <c s="34" t="s">
        <v>588</v>
      </c>
      <c s="35" t="s">
        <v>57</v>
      </c>
      <c s="6" t="s">
        <v>589</v>
      </c>
      <c s="36" t="s">
        <v>296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590</v>
      </c>
      <c>
        <f>(M27*21)/100</f>
      </c>
      <c t="s">
        <v>27</v>
      </c>
    </row>
    <row r="28" spans="1:5" ht="12.75">
      <c r="A28" s="35" t="s">
        <v>56</v>
      </c>
      <c r="E28" s="39" t="s">
        <v>591</v>
      </c>
    </row>
    <row r="29" spans="1:5" ht="12.75">
      <c r="A29" s="35" t="s">
        <v>58</v>
      </c>
      <c r="E29" s="40" t="s">
        <v>592</v>
      </c>
    </row>
    <row r="30" spans="1:5" ht="89.25">
      <c r="A30" t="s">
        <v>60</v>
      </c>
      <c r="E30" s="39" t="s">
        <v>593</v>
      </c>
    </row>
    <row r="31" spans="1:16" ht="12.75">
      <c r="A31" t="s">
        <v>49</v>
      </c>
      <c s="34" t="s">
        <v>99</v>
      </c>
      <c s="34" t="s">
        <v>594</v>
      </c>
      <c s="35" t="s">
        <v>57</v>
      </c>
      <c s="6" t="s">
        <v>595</v>
      </c>
      <c s="36" t="s">
        <v>296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590</v>
      </c>
      <c>
        <f>(M31*21)/100</f>
      </c>
      <c t="s">
        <v>27</v>
      </c>
    </row>
    <row r="32" spans="1:5" ht="12.75">
      <c r="A32" s="35" t="s">
        <v>56</v>
      </c>
      <c r="E32" s="39" t="s">
        <v>596</v>
      </c>
    </row>
    <row r="33" spans="1:5" ht="12.75">
      <c r="A33" s="35" t="s">
        <v>58</v>
      </c>
      <c r="E33" s="40" t="s">
        <v>592</v>
      </c>
    </row>
    <row r="34" spans="1:5" ht="102">
      <c r="A34" t="s">
        <v>60</v>
      </c>
      <c r="E34" s="39" t="s">
        <v>597</v>
      </c>
    </row>
    <row r="35" spans="1:16" ht="12.75">
      <c r="A35" t="s">
        <v>49</v>
      </c>
      <c s="34" t="s">
        <v>80</v>
      </c>
      <c s="34" t="s">
        <v>598</v>
      </c>
      <c s="35" t="s">
        <v>57</v>
      </c>
      <c s="6" t="s">
        <v>599</v>
      </c>
      <c s="36" t="s">
        <v>296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590</v>
      </c>
      <c>
        <f>(M35*21)/100</f>
      </c>
      <c t="s">
        <v>27</v>
      </c>
    </row>
    <row r="36" spans="1:5" ht="12.75">
      <c r="A36" s="35" t="s">
        <v>56</v>
      </c>
      <c r="E36" s="39" t="s">
        <v>600</v>
      </c>
    </row>
    <row r="37" spans="1:5" ht="12.75">
      <c r="A37" s="35" t="s">
        <v>58</v>
      </c>
      <c r="E37" s="40" t="s">
        <v>592</v>
      </c>
    </row>
    <row r="38" spans="1:5" ht="38.25">
      <c r="A38" t="s">
        <v>60</v>
      </c>
      <c r="E38" s="39" t="s">
        <v>601</v>
      </c>
    </row>
    <row r="39" spans="1:13" ht="12.75">
      <c r="A39" t="s">
        <v>46</v>
      </c>
      <c r="C39" s="31" t="s">
        <v>27</v>
      </c>
      <c r="E39" s="33" t="s">
        <v>602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110</v>
      </c>
      <c s="34" t="s">
        <v>603</v>
      </c>
      <c s="35" t="s">
        <v>57</v>
      </c>
      <c s="6" t="s">
        <v>604</v>
      </c>
      <c s="36" t="s">
        <v>296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590</v>
      </c>
      <c>
        <f>(M40*21)/100</f>
      </c>
      <c t="s">
        <v>27</v>
      </c>
    </row>
    <row r="41" spans="1:5" ht="12.75">
      <c r="A41" s="35" t="s">
        <v>56</v>
      </c>
      <c r="E41" s="39" t="s">
        <v>605</v>
      </c>
    </row>
    <row r="42" spans="1:5" ht="12.75">
      <c r="A42" s="35" t="s">
        <v>58</v>
      </c>
      <c r="E42" s="40" t="s">
        <v>592</v>
      </c>
    </row>
    <row r="43" spans="1:5" ht="89.25">
      <c r="A43" t="s">
        <v>60</v>
      </c>
      <c r="E43" s="39" t="s">
        <v>606</v>
      </c>
    </row>
    <row r="44" spans="1:16" ht="12.75">
      <c r="A44" t="s">
        <v>49</v>
      </c>
      <c s="34" t="s">
        <v>115</v>
      </c>
      <c s="34" t="s">
        <v>607</v>
      </c>
      <c s="35" t="s">
        <v>57</v>
      </c>
      <c s="6" t="s">
        <v>608</v>
      </c>
      <c s="36" t="s">
        <v>296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590</v>
      </c>
      <c>
        <f>(M44*21)/100</f>
      </c>
      <c t="s">
        <v>27</v>
      </c>
    </row>
    <row r="45" spans="1:5" ht="12.75">
      <c r="A45" s="35" t="s">
        <v>56</v>
      </c>
      <c r="E45" s="39" t="s">
        <v>609</v>
      </c>
    </row>
    <row r="46" spans="1:5" ht="12.75">
      <c r="A46" s="35" t="s">
        <v>58</v>
      </c>
      <c r="E46" s="40" t="s">
        <v>592</v>
      </c>
    </row>
    <row r="47" spans="1:5" ht="76.5">
      <c r="A47" t="s">
        <v>60</v>
      </c>
      <c r="E47" s="39" t="s">
        <v>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